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SQRP_HS" sheetId="1" r:id="rId1"/>
    <sheet name="Validation" sheetId="2" state="hidden" r:id="rId2"/>
  </sheets>
  <externalReferences>
    <externalReference r:id="rId5"/>
  </externalReferences>
  <definedNames>
    <definedName name="_xlfn.IFERROR" hidden="1">#NAME?</definedName>
    <definedName name="Action" localSheetId="1">'Validation'!$B$38:$B$39</definedName>
    <definedName name="Action">'[1]Validation'!$B$37:$B$38</definedName>
    <definedName name="Action1">#REF!</definedName>
    <definedName name="grades" localSheetId="1">'Validation'!$F$3:$F$4</definedName>
    <definedName name="grades">'[1]Validation'!$F$3:$F$5</definedName>
    <definedName name="grades2">'Validation'!$F$4:$F$4</definedName>
    <definedName name="_xlnm.Print_Area" localSheetId="0">'SQRP_HS'!$A$1:$T$34</definedName>
    <definedName name="Rating" localSheetId="1">'Validation'!$E$38:$E$40</definedName>
    <definedName name="Rating">#REF!</definedName>
    <definedName name="Rating1" localSheetId="1">'Validation'!$E$38:$E$43</definedName>
    <definedName name="Rating1">'[1]Validation'!$E$37:$E$40</definedName>
    <definedName name="Survey" localSheetId="1">'Validation'!$B$3:$B$7</definedName>
    <definedName name="Survey">'[1]Validation'!$B$3:$B$7</definedName>
    <definedName name="Survey1" localSheetId="1">'Validation'!$B$3:$B$8</definedName>
    <definedName name="Survey1">#REF!</definedName>
    <definedName name="Survey2">#REF!</definedName>
  </definedNames>
  <calcPr fullCalcOnLoad="1"/>
</workbook>
</file>

<file path=xl/sharedStrings.xml><?xml version="1.0" encoding="utf-8"?>
<sst xmlns="http://schemas.openxmlformats.org/spreadsheetml/2006/main" count="99" uniqueCount="75">
  <si>
    <t>Metric</t>
  </si>
  <si>
    <t>Result</t>
  </si>
  <si>
    <t>Points</t>
  </si>
  <si>
    <t>Participation Rate</t>
  </si>
  <si>
    <t>Adjusted Points</t>
  </si>
  <si>
    <t>Weight</t>
  </si>
  <si>
    <t>Weighted Points</t>
  </si>
  <si>
    <t>N/A</t>
  </si>
  <si>
    <t>Weighted Points Earned:</t>
  </si>
  <si>
    <t xml:space="preserve">School Quality Rating: </t>
  </si>
  <si>
    <t>Freshmen On-Track Rate</t>
  </si>
  <si>
    <t>4-Year Cohort Graduation Rate</t>
  </si>
  <si>
    <t>College Enrollment Rate</t>
  </si>
  <si>
    <t>College Persistence Rate</t>
  </si>
  <si>
    <t>Percent of Graduates Earning a 3+ on an AP Exam, a 4+ on an IB Exam, an Approved Early College Credit and/or an Approved Career Credential</t>
  </si>
  <si>
    <t>Average Daily Attendance Rate</t>
  </si>
  <si>
    <t>1-Year Dropout Rate</t>
  </si>
  <si>
    <t>Data Quality Index Score</t>
  </si>
  <si>
    <t>Step 3: Your School Quality Rating is calculated automatically.</t>
  </si>
  <si>
    <t>Proportion of Residual</t>
  </si>
  <si>
    <t>Std weight</t>
  </si>
  <si>
    <t>Weight with PSAT/SAT</t>
  </si>
  <si>
    <t>Percent of Students Meeting/Exceeding Combined College Readiness Benchmarks on the PSAT/SAT Assessment Series</t>
  </si>
  <si>
    <t>Crossover Weight</t>
  </si>
  <si>
    <t>Step 2: For each assessment metric, enter your school's participation rate in the corresponding yellow box.</t>
  </si>
  <si>
    <t>1pt</t>
  </si>
  <si>
    <t>2pt</t>
  </si>
  <si>
    <t>3pt</t>
  </si>
  <si>
    <t>4pt</t>
  </si>
  <si>
    <t>5pt</t>
  </si>
  <si>
    <t>Extra Calculations</t>
  </si>
  <si>
    <t>My Voice, My School 5 Essentials Survey</t>
  </si>
  <si>
    <t>11th Grade SAT Cohort Growth Percentile  (3-Year Growth Measure, NWEA8 Pretest)</t>
  </si>
  <si>
    <t>African-American Priority Group 11th Grade SAT Cohort  Growth Percentile (3-Year Growth Measure, NWEA8 Pretest)</t>
  </si>
  <si>
    <t>Hispanic Priority Group 11th Grade SAT Cohort  Growth Percentile (3-Year Growth Measure, NWEA8 Pretest)</t>
  </si>
  <si>
    <t>English Learner Priority Group 11th Grade SAT Cohort  Growth Percentile (3-Year Growth Measure, NWEA8 Pretest)</t>
  </si>
  <si>
    <t>Diverse Learner Priority Group 11th Grade SAT  Cohort  Growth Percentile (3-Year Growth Measure, NWEA8 Pretest)</t>
  </si>
  <si>
    <t>11th Grade SAT Annual Growth Percentile - Reading (1-Year Growth Measure)</t>
  </si>
  <si>
    <t>11th Grade SAT Annual Growth Percentile - Math  (1-Year Growth Measure)</t>
  </si>
  <si>
    <t>10th Grade PSAT Annual Growth Percentile - Reading  (1-Year Growth Measure)</t>
  </si>
  <si>
    <t>10th Grade PSAT Annual Growth Percentile - Math  (1-Year Growth Measure)</t>
  </si>
  <si>
    <t>9th Grade PSAT Cohort Growth Percentile (1-Year Growth Measure, NWEA8 Pretest)</t>
  </si>
  <si>
    <t>Percentage of Graduates Completing a Concrete Postsecondary Plan Via Learn.Plan.Succeed</t>
  </si>
  <si>
    <t>Organized</t>
  </si>
  <si>
    <t>High School Quality Performance Rating Calculator (Updated for use with SY 2019-2020 data)</t>
  </si>
  <si>
    <t>8.3 Action in last 5 years?</t>
  </si>
  <si>
    <t>Step 5: Enter your school's data for each of the light blue fields.</t>
  </si>
  <si>
    <t>2019 Rating</t>
  </si>
  <si>
    <t>Accountability Status:</t>
  </si>
  <si>
    <t xml:space="preserve">Step 6: Your school's Accountability Status is calculated automatically. </t>
  </si>
  <si>
    <t xml:space="preserve">2019 Rating </t>
  </si>
  <si>
    <t>Not Enough Data</t>
  </si>
  <si>
    <t>Level 3</t>
  </si>
  <si>
    <t>Level 2</t>
  </si>
  <si>
    <t>Level 2+</t>
  </si>
  <si>
    <t>Level 1</t>
  </si>
  <si>
    <t>N</t>
  </si>
  <si>
    <t>Level 1+</t>
  </si>
  <si>
    <t>Y</t>
  </si>
  <si>
    <t>8.3 Action Y/N</t>
  </si>
  <si>
    <t>Not Yet Organized</t>
  </si>
  <si>
    <t>Partially Organized</t>
  </si>
  <si>
    <t>No Rating</t>
  </si>
  <si>
    <t>Intensive and Provisional</t>
  </si>
  <si>
    <t>8.3 Action</t>
  </si>
  <si>
    <t>Moderately Organized</t>
  </si>
  <si>
    <t>Last</t>
  </si>
  <si>
    <t>Current</t>
  </si>
  <si>
    <t>Accountability Status Validation</t>
  </si>
  <si>
    <t>Well Organized</t>
  </si>
  <si>
    <t>5 Essentials</t>
  </si>
  <si>
    <t>Step 1: For each of the listed metrics, enter  your school's target score in the corresponding orange box.  The individual metric score and weighted points will be calculated automatically.</t>
  </si>
  <si>
    <t>School On Provisional or Intensive Support for last 2 years</t>
  </si>
  <si>
    <t>School On Intensive Support for last 2 years</t>
  </si>
  <si>
    <t>Intensive Support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</si>
</sst>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9"/>
      <name val="Arial"/>
      <family val="2"/>
    </font>
    <font>
      <sz val="11"/>
      <name val="Arial"/>
      <family val="2"/>
    </font>
    <font>
      <b/>
      <sz val="24"/>
      <color indexed="9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55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8"/>
      <color indexed="9"/>
      <name val="Arial"/>
      <family val="2"/>
    </font>
    <font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 tint="-0.3499799966812134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425"/>
        <bgColor indexed="64"/>
      </patternFill>
    </fill>
    <fill>
      <patternFill patternType="solid">
        <fgColor rgb="FF00528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87C3EA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/>
      <top/>
      <bottom style="thin">
        <color theme="0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/>
      <top style="thin">
        <color theme="0" tint="-0.1499900072813034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/>
    </border>
    <border>
      <left/>
      <right/>
      <top/>
      <bottom style="thin">
        <color theme="0" tint="-0.1499900072813034"/>
      </bottom>
    </border>
    <border>
      <left/>
      <right/>
      <top style="thin">
        <color theme="0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8" fillId="0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10" fontId="48" fillId="34" borderId="10" xfId="0" applyNumberFormat="1" applyFont="1" applyFill="1" applyBorder="1" applyAlignment="1" applyProtection="1">
      <alignment horizontal="center" vertical="center"/>
      <protection/>
    </xf>
    <xf numFmtId="164" fontId="48" fillId="34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10" fontId="48" fillId="34" borderId="11" xfId="0" applyNumberFormat="1" applyFont="1" applyFill="1" applyBorder="1" applyAlignment="1" applyProtection="1">
      <alignment horizontal="center" vertical="center"/>
      <protection/>
    </xf>
    <xf numFmtId="164" fontId="48" fillId="34" borderId="11" xfId="0" applyNumberFormat="1" applyFont="1" applyFill="1" applyBorder="1" applyAlignment="1" applyProtection="1">
      <alignment horizontal="center" vertical="center"/>
      <protection/>
    </xf>
    <xf numFmtId="10" fontId="48" fillId="34" borderId="12" xfId="0" applyNumberFormat="1" applyFont="1" applyFill="1" applyBorder="1" applyAlignment="1" applyProtection="1">
      <alignment horizontal="center" vertical="center"/>
      <protection/>
    </xf>
    <xf numFmtId="0" fontId="49" fillId="36" borderId="0" xfId="0" applyFont="1" applyFill="1" applyBorder="1" applyAlignment="1" applyProtection="1">
      <alignment horizontal="center" vertical="center"/>
      <protection/>
    </xf>
    <xf numFmtId="10" fontId="48" fillId="0" borderId="0" xfId="0" applyNumberFormat="1" applyFont="1" applyAlignment="1" applyProtection="1">
      <alignment/>
      <protection locked="0"/>
    </xf>
    <xf numFmtId="10" fontId="48" fillId="34" borderId="10" xfId="57" applyNumberFormat="1" applyFont="1" applyFill="1" applyBorder="1" applyAlignment="1" applyProtection="1">
      <alignment horizontal="center" vertical="center"/>
      <protection/>
    </xf>
    <xf numFmtId="10" fontId="48" fillId="0" borderId="10" xfId="0" applyNumberFormat="1" applyFont="1" applyFill="1" applyBorder="1" applyAlignment="1" applyProtection="1">
      <alignment horizontal="center" vertical="center"/>
      <protection/>
    </xf>
    <xf numFmtId="10" fontId="48" fillId="0" borderId="12" xfId="0" applyNumberFormat="1" applyFont="1" applyFill="1" applyBorder="1" applyAlignment="1" applyProtection="1">
      <alignment horizontal="center" vertical="center"/>
      <protection/>
    </xf>
    <xf numFmtId="10" fontId="48" fillId="0" borderId="11" xfId="0" applyNumberFormat="1" applyFont="1" applyFill="1" applyBorder="1" applyAlignment="1" applyProtection="1">
      <alignment horizontal="center" vertic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vertical="center" wrapText="1"/>
      <protection/>
    </xf>
    <xf numFmtId="0" fontId="48" fillId="34" borderId="11" xfId="0" applyFont="1" applyFill="1" applyBorder="1" applyAlignment="1" applyProtection="1">
      <alignment vertical="center" wrapText="1"/>
      <protection/>
    </xf>
    <xf numFmtId="0" fontId="48" fillId="34" borderId="12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0" fontId="50" fillId="37" borderId="13" xfId="0" applyFont="1" applyFill="1" applyBorder="1" applyAlignment="1" applyProtection="1">
      <alignment horizontal="center" vertical="center" wrapText="1"/>
      <protection/>
    </xf>
    <xf numFmtId="0" fontId="50" fillId="37" borderId="13" xfId="0" applyFont="1" applyFill="1" applyBorder="1" applyAlignment="1" applyProtection="1">
      <alignment horizontal="center" vertical="center"/>
      <protection/>
    </xf>
    <xf numFmtId="0" fontId="51" fillId="38" borderId="11" xfId="0" applyFont="1" applyFill="1" applyBorder="1" applyAlignment="1" applyProtection="1">
      <alignment horizontal="center" vertical="center"/>
      <protection/>
    </xf>
    <xf numFmtId="0" fontId="51" fillId="38" borderId="12" xfId="0" applyFont="1" applyFill="1" applyBorder="1" applyAlignment="1" applyProtection="1">
      <alignment horizontal="center" vertical="center"/>
      <protection/>
    </xf>
    <xf numFmtId="10" fontId="52" fillId="33" borderId="0" xfId="0" applyNumberFormat="1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right" vertical="center"/>
      <protection/>
    </xf>
    <xf numFmtId="0" fontId="54" fillId="33" borderId="0" xfId="0" applyFont="1" applyFill="1" applyBorder="1" applyAlignment="1" applyProtection="1">
      <alignment wrapText="1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3" fillId="39" borderId="10" xfId="0" applyFont="1" applyFill="1" applyBorder="1" applyAlignment="1" applyProtection="1">
      <alignment horizontal="center" vertical="center"/>
      <protection/>
    </xf>
    <xf numFmtId="0" fontId="3" fillId="39" borderId="11" xfId="0" applyFont="1" applyFill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 applyProtection="1">
      <alignment horizontal="center" vertical="center"/>
      <protection/>
    </xf>
    <xf numFmtId="0" fontId="50" fillId="37" borderId="13" xfId="0" applyFont="1" applyFill="1" applyBorder="1" applyAlignment="1" applyProtection="1">
      <alignment horizontal="center" vertical="center" wrapText="1"/>
      <protection/>
    </xf>
    <xf numFmtId="0" fontId="50" fillId="37" borderId="13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50" fillId="37" borderId="13" xfId="0" applyFont="1" applyFill="1" applyBorder="1" applyAlignment="1" applyProtection="1">
      <alignment horizontal="center" vertical="center" wrapText="1"/>
      <protection/>
    </xf>
    <xf numFmtId="0" fontId="50" fillId="37" borderId="13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2" fontId="48" fillId="0" borderId="11" xfId="0" applyNumberFormat="1" applyFont="1" applyFill="1" applyBorder="1" applyAlignment="1" applyProtection="1">
      <alignment horizontal="center" vertical="center" wrapText="1"/>
      <protection/>
    </xf>
    <xf numFmtId="2" fontId="48" fillId="0" borderId="11" xfId="0" applyNumberFormat="1" applyFont="1" applyFill="1" applyBorder="1" applyAlignment="1" applyProtection="1">
      <alignment horizontal="center" vertical="center"/>
      <protection/>
    </xf>
    <xf numFmtId="0" fontId="3" fillId="39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1" fillId="38" borderId="0" xfId="0" applyFont="1" applyFill="1" applyBorder="1" applyAlignment="1" applyProtection="1">
      <alignment horizontal="center" vertical="center"/>
      <protection/>
    </xf>
    <xf numFmtId="10" fontId="48" fillId="34" borderId="0" xfId="0" applyNumberFormat="1" applyFont="1" applyFill="1" applyBorder="1" applyAlignment="1" applyProtection="1">
      <alignment horizontal="center" vertical="center"/>
      <protection/>
    </xf>
    <xf numFmtId="10" fontId="48" fillId="0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top" wrapText="1"/>
      <protection locked="0"/>
    </xf>
    <xf numFmtId="0" fontId="15" fillId="33" borderId="0" xfId="0" applyFont="1" applyFill="1" applyBorder="1" applyAlignment="1" applyProtection="1">
      <alignment horizontal="left" vertical="center" wrapText="1"/>
      <protection locked="0"/>
    </xf>
    <xf numFmtId="0" fontId="55" fillId="40" borderId="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wrapText="1"/>
      <protection locked="0"/>
    </xf>
    <xf numFmtId="0" fontId="48" fillId="33" borderId="0" xfId="0" applyFont="1" applyFill="1" applyAlignment="1" applyProtection="1">
      <alignment/>
      <protection locked="0"/>
    </xf>
    <xf numFmtId="0" fontId="0" fillId="41" borderId="14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39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6" xfId="0" applyBorder="1" applyAlignment="1">
      <alignment/>
    </xf>
    <xf numFmtId="0" fontId="50" fillId="37" borderId="13" xfId="0" applyFont="1" applyFill="1" applyBorder="1" applyAlignment="1" applyProtection="1">
      <alignment horizontal="center" vertical="center" wrapText="1"/>
      <protection/>
    </xf>
    <xf numFmtId="0" fontId="48" fillId="0" borderId="27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56" fillId="36" borderId="0" xfId="0" applyFont="1" applyFill="1" applyBorder="1" applyAlignment="1" applyProtection="1">
      <alignment horizontal="left" vertical="center" wrapText="1"/>
      <protection/>
    </xf>
    <xf numFmtId="0" fontId="56" fillId="36" borderId="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left" vertical="center" wrapText="1"/>
      <protection/>
    </xf>
    <xf numFmtId="0" fontId="50" fillId="37" borderId="13" xfId="0" applyFont="1" applyFill="1" applyBorder="1" applyAlignment="1" applyProtection="1">
      <alignment horizontal="center" vertical="center" wrapText="1"/>
      <protection/>
    </xf>
    <xf numFmtId="0" fontId="56" fillId="36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49" fillId="36" borderId="0" xfId="0" applyFont="1" applyFill="1" applyBorder="1" applyAlignment="1" applyProtection="1">
      <alignment horizontal="center" vertical="center" wrapText="1"/>
      <protection/>
    </xf>
    <xf numFmtId="0" fontId="0" fillId="18" borderId="22" xfId="0" applyFill="1" applyBorder="1" applyAlignment="1">
      <alignment/>
    </xf>
    <xf numFmtId="0" fontId="0" fillId="18" borderId="20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2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30</xdr:row>
      <xdr:rowOff>38100</xdr:rowOff>
    </xdr:from>
    <xdr:to>
      <xdr:col>3</xdr:col>
      <xdr:colOff>552450</xdr:colOff>
      <xdr:row>33</xdr:row>
      <xdr:rowOff>0</xdr:rowOff>
    </xdr:to>
    <xdr:sp>
      <xdr:nvSpPr>
        <xdr:cNvPr id="1" name="Right Arrow 13"/>
        <xdr:cNvSpPr>
          <a:spLocks/>
        </xdr:cNvSpPr>
      </xdr:nvSpPr>
      <xdr:spPr>
        <a:xfrm rot="10800000">
          <a:off x="9201150" y="11001375"/>
          <a:ext cx="323850" cy="723900"/>
        </a:xfrm>
        <a:prstGeom prst="rightArrow">
          <a:avLst>
            <a:gd name="adj" fmla="val 0"/>
          </a:avLst>
        </a:prstGeom>
        <a:solidFill>
          <a:srgbClr val="00528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57150</xdr:rowOff>
    </xdr:from>
    <xdr:to>
      <xdr:col>2</xdr:col>
      <xdr:colOff>857250</xdr:colOff>
      <xdr:row>6</xdr:row>
      <xdr:rowOff>295275</xdr:rowOff>
    </xdr:to>
    <xdr:sp>
      <xdr:nvSpPr>
        <xdr:cNvPr id="2" name="Down Arrow 9"/>
        <xdr:cNvSpPr>
          <a:spLocks/>
        </xdr:cNvSpPr>
      </xdr:nvSpPr>
      <xdr:spPr>
        <a:xfrm>
          <a:off x="7277100" y="1676400"/>
          <a:ext cx="523875" cy="438150"/>
        </a:xfrm>
        <a:prstGeom prst="downArrow">
          <a:avLst>
            <a:gd name="adj" fmla="val 0"/>
          </a:avLst>
        </a:prstGeom>
        <a:solidFill>
          <a:srgbClr val="00528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5</xdr:row>
      <xdr:rowOff>38100</xdr:rowOff>
    </xdr:from>
    <xdr:to>
      <xdr:col>10</xdr:col>
      <xdr:colOff>809625</xdr:colOff>
      <xdr:row>6</xdr:row>
      <xdr:rowOff>295275</xdr:rowOff>
    </xdr:to>
    <xdr:sp>
      <xdr:nvSpPr>
        <xdr:cNvPr id="3" name="Down Arrow 9"/>
        <xdr:cNvSpPr>
          <a:spLocks/>
        </xdr:cNvSpPr>
      </xdr:nvSpPr>
      <xdr:spPr>
        <a:xfrm>
          <a:off x="10306050" y="1657350"/>
          <a:ext cx="504825" cy="457200"/>
        </a:xfrm>
        <a:prstGeom prst="downArrow">
          <a:avLst>
            <a:gd name="adj" fmla="val 0"/>
          </a:avLst>
        </a:prstGeom>
        <a:solidFill>
          <a:srgbClr val="00528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36</xdr:row>
      <xdr:rowOff>200025</xdr:rowOff>
    </xdr:from>
    <xdr:to>
      <xdr:col>4</xdr:col>
      <xdr:colOff>171450</xdr:colOff>
      <xdr:row>37</xdr:row>
      <xdr:rowOff>285750</xdr:rowOff>
    </xdr:to>
    <xdr:sp>
      <xdr:nvSpPr>
        <xdr:cNvPr id="4" name="Right Arrow 11"/>
        <xdr:cNvSpPr>
          <a:spLocks/>
        </xdr:cNvSpPr>
      </xdr:nvSpPr>
      <xdr:spPr>
        <a:xfrm rot="10800000">
          <a:off x="9372600" y="12801600"/>
          <a:ext cx="323850" cy="381000"/>
        </a:xfrm>
        <a:prstGeom prst="rightArrow">
          <a:avLst>
            <a:gd name="adj" fmla="val 0"/>
          </a:avLst>
        </a:prstGeom>
        <a:solidFill>
          <a:srgbClr val="00528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Documents%20and%20Settings\rcrosby\My%20Documents\Downloads\SQRP_ES_Calculator_2014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RP_ES"/>
      <sheetName val="Validation"/>
      <sheetName val="Sheet3"/>
    </sheetNames>
    <sheetDataSet>
      <sheetData sheetId="1">
        <row r="3">
          <cell r="B3" t="str">
            <v>Well Organized</v>
          </cell>
          <cell r="F3" t="str">
            <v>2nd</v>
          </cell>
        </row>
        <row r="4">
          <cell r="B4" t="str">
            <v>Organized</v>
          </cell>
          <cell r="F4" t="str">
            <v>3rd</v>
          </cell>
        </row>
        <row r="5">
          <cell r="B5" t="str">
            <v>Moderately Organized</v>
          </cell>
          <cell r="F5" t="str">
            <v>4th-8th</v>
          </cell>
        </row>
        <row r="6">
          <cell r="B6" t="str">
            <v>Partially Organized</v>
          </cell>
        </row>
        <row r="7">
          <cell r="B7" t="str">
            <v>Not Yet Organized</v>
          </cell>
        </row>
        <row r="37">
          <cell r="B37" t="str">
            <v>Y</v>
          </cell>
          <cell r="E37" t="str">
            <v>Level 1</v>
          </cell>
        </row>
        <row r="38">
          <cell r="B38" t="str">
            <v>N</v>
          </cell>
          <cell r="E38" t="str">
            <v>Level 2</v>
          </cell>
        </row>
        <row r="39">
          <cell r="E39" t="str">
            <v>Level 3</v>
          </cell>
        </row>
        <row r="40">
          <cell r="E40" t="str">
            <v>Not Enough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0" zoomScaleNormal="70" zoomScalePageLayoutView="0" workbookViewId="0" topLeftCell="A1">
      <selection activeCell="A1" sqref="A1:T1"/>
    </sheetView>
  </sheetViews>
  <sheetFormatPr defaultColWidth="9.140625" defaultRowHeight="15"/>
  <cols>
    <col min="1" max="1" width="4.421875" style="3" customWidth="1"/>
    <col min="2" max="2" width="99.7109375" style="3" customWidth="1"/>
    <col min="3" max="3" width="30.421875" style="3" bestFit="1" customWidth="1"/>
    <col min="4" max="4" width="8.28125" style="3" customWidth="1"/>
    <col min="5" max="5" width="7.140625" style="3" customWidth="1"/>
    <col min="6" max="10" width="4.140625" style="3" hidden="1" customWidth="1"/>
    <col min="11" max="11" width="16.7109375" style="3" customWidth="1"/>
    <col min="12" max="12" width="11.57421875" style="3" customWidth="1"/>
    <col min="13" max="13" width="9.421875" style="3" hidden="1" customWidth="1"/>
    <col min="14" max="16" width="16.00390625" style="3" hidden="1" customWidth="1"/>
    <col min="17" max="17" width="14.421875" style="3" hidden="1" customWidth="1"/>
    <col min="18" max="18" width="12.57421875" style="3" customWidth="1"/>
    <col min="19" max="19" width="13.421875" style="3" customWidth="1"/>
    <col min="20" max="20" width="4.140625" style="3" customWidth="1"/>
    <col min="21" max="21" width="9.140625" style="3" customWidth="1"/>
    <col min="22" max="22" width="9.28125" style="3" customWidth="1"/>
    <col min="23" max="16384" width="9.140625" style="3" customWidth="1"/>
  </cols>
  <sheetData>
    <row r="1" spans="1:20" s="1" customFormat="1" ht="36" customHeight="1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1" customFormat="1" ht="18" customHeight="1">
      <c r="A2" s="22"/>
      <c r="B2" s="22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22"/>
    </row>
    <row r="3" spans="1:20" ht="20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30">
      <c r="A4" s="22"/>
      <c r="B4" s="95" t="s">
        <v>71</v>
      </c>
      <c r="C4" s="95"/>
      <c r="D4" s="22"/>
      <c r="E4" s="22"/>
      <c r="F4" s="22"/>
      <c r="G4" s="22"/>
      <c r="H4" s="22"/>
      <c r="I4" s="22"/>
      <c r="J4" s="22"/>
      <c r="K4" s="96" t="s">
        <v>24</v>
      </c>
      <c r="L4" s="96"/>
      <c r="M4" s="96"/>
      <c r="N4" s="96"/>
      <c r="O4" s="96"/>
      <c r="P4" s="96"/>
      <c r="Q4" s="96"/>
      <c r="R4" s="96"/>
      <c r="S4" s="96"/>
      <c r="T4" s="22"/>
    </row>
    <row r="5" spans="1:20" ht="23.25" customHeight="1">
      <c r="A5" s="22"/>
      <c r="B5" s="95"/>
      <c r="C5" s="95"/>
      <c r="D5" s="22"/>
      <c r="E5" s="22"/>
      <c r="F5" s="22"/>
      <c r="G5" s="22"/>
      <c r="H5" s="22"/>
      <c r="I5" s="22"/>
      <c r="J5" s="22"/>
      <c r="K5" s="96"/>
      <c r="L5" s="96"/>
      <c r="M5" s="96"/>
      <c r="N5" s="96"/>
      <c r="O5" s="96"/>
      <c r="P5" s="96"/>
      <c r="Q5" s="96"/>
      <c r="R5" s="96"/>
      <c r="S5" s="96"/>
      <c r="T5" s="22"/>
    </row>
    <row r="6" spans="1:20" ht="15.7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2"/>
    </row>
    <row r="7" spans="1:20" ht="30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2"/>
    </row>
    <row r="8" spans="1:20" ht="30">
      <c r="A8" s="22"/>
      <c r="B8" s="24" t="s">
        <v>0</v>
      </c>
      <c r="C8" s="24" t="s">
        <v>1</v>
      </c>
      <c r="D8" s="99" t="s">
        <v>2</v>
      </c>
      <c r="E8" s="99"/>
      <c r="F8" s="38" t="s">
        <v>25</v>
      </c>
      <c r="G8" s="38" t="s">
        <v>26</v>
      </c>
      <c r="H8" s="38" t="s">
        <v>27</v>
      </c>
      <c r="I8" s="38" t="s">
        <v>28</v>
      </c>
      <c r="J8" s="38" t="s">
        <v>29</v>
      </c>
      <c r="K8" s="92" t="s">
        <v>3</v>
      </c>
      <c r="L8" s="24" t="s">
        <v>4</v>
      </c>
      <c r="M8" s="24" t="s">
        <v>20</v>
      </c>
      <c r="N8" s="24" t="s">
        <v>19</v>
      </c>
      <c r="O8" s="39" t="s">
        <v>30</v>
      </c>
      <c r="P8" s="36" t="s">
        <v>23</v>
      </c>
      <c r="Q8" s="35" t="s">
        <v>21</v>
      </c>
      <c r="R8" s="25" t="s">
        <v>5</v>
      </c>
      <c r="S8" s="24" t="s">
        <v>6</v>
      </c>
      <c r="T8" s="22"/>
    </row>
    <row r="9" spans="1:22" ht="30">
      <c r="A9" s="2"/>
      <c r="B9" s="19" t="s">
        <v>32</v>
      </c>
      <c r="C9" s="32"/>
      <c r="D9" s="93">
        <f>IF(C9="","",IF(ROUND(C9,1)&gt;=J9,5,IF(AND(ROUND(C9,1)&lt;J9,ROUND(C9,1)&gt;=I9),4,IF(AND(ROUND(C9,1)&lt;I9,ROUND(C9,1)&gt;=H9),3,IF(AND(ROUND(C9,1)&lt;H9,ROUND(C9,1)&gt;=G9),2,IF(AND(ROUND(C9,1)&lt;G9,ROUND(C9,1)&gt;=F9),1,0))))))</f>
      </c>
      <c r="E9" s="93"/>
      <c r="F9" s="40">
        <v>0</v>
      </c>
      <c r="G9" s="40">
        <v>10</v>
      </c>
      <c r="H9" s="40">
        <v>40</v>
      </c>
      <c r="I9" s="40">
        <v>70</v>
      </c>
      <c r="J9" s="40">
        <v>90</v>
      </c>
      <c r="K9" s="5">
        <v>95</v>
      </c>
      <c r="L9" s="4">
        <f>IF(D9="",0,MAX(1,IF(K9&gt;=95,D9,IF(AND(K9&lt;95,K9&gt;=93),D9-1,IF(AND(K9&lt;93,K9&gt;=92),D9-2,IF(AND(K9&lt;92,K9&gt;=90),D9-3,IF(K9&lt;90,D9-4,"ERROR")))))))</f>
        <v>0</v>
      </c>
      <c r="M9" s="6">
        <v>0.1</v>
      </c>
      <c r="N9" s="15">
        <f>IF(D9&lt;&gt;"",1/COUNT(D9,D14,D15,D16,D17,D18),0)</f>
        <v>0</v>
      </c>
      <c r="O9" s="15"/>
      <c r="P9" s="15">
        <f>AND($D27="")*(0.25)*(M27)+N("If MVMS is blank, then include its weight, weighted by the assessments available.")+AND($D28="")*(0.25)*(M28)+N("If DQI is blank, then include its weight, weighted by the assessments available.")+AND($D24="")*(0.25)*(M24)+N("If ECCC is blank, then include its weight, weighted by the assessments available.")</f>
        <v>0.03125</v>
      </c>
      <c r="Q9" s="7">
        <f>($D9&lt;&gt;"")*$M9+AND($D9&lt;&gt;"",$D10="")*(M10)+AND($D9&lt;&gt;"",$D11="")*(M11)+AND($D9&lt;&gt;"",$D12="")*(M12)+AND($D9&lt;&gt;"",$D13="")*(M13)+AND($D9&lt;&gt;"",$N9=1)*$N9*SUM(M14:M18,P14:P18)+N("if all growth metrics missing other that this one, add their weight here")+P9</f>
        <v>0.03125</v>
      </c>
      <c r="R9" s="14">
        <f>IF(D9&lt;&gt;"",Q9,"")</f>
      </c>
      <c r="S9" s="7">
        <f>IF(R9="","",L9*R9)</f>
      </c>
      <c r="T9" s="2"/>
      <c r="V9" s="13"/>
    </row>
    <row r="10" spans="1:25" ht="30">
      <c r="A10" s="2"/>
      <c r="B10" s="20" t="s">
        <v>33</v>
      </c>
      <c r="C10" s="32"/>
      <c r="D10" s="93">
        <f aca="true" t="shared" si="0" ref="D10:D25">IF(C10="","",IF(ROUND(C10,1)&gt;=J10,5,IF(AND(ROUND(C10,1)&lt;J10,ROUND(C10,1)&gt;=I10),4,IF(AND(ROUND(C10,1)&lt;I10,ROUND(C10,1)&gt;=H10),3,IF(AND(ROUND(C10,1)&lt;H10,ROUND(C10,1)&gt;=G10),2,IF(AND(ROUND(C10,1)&lt;G10,ROUND(C10,1)&gt;=F10),1,0))))))</f>
      </c>
      <c r="E10" s="93"/>
      <c r="F10" s="40">
        <v>0</v>
      </c>
      <c r="G10" s="40">
        <v>10</v>
      </c>
      <c r="H10" s="40">
        <v>30</v>
      </c>
      <c r="I10" s="40">
        <v>50</v>
      </c>
      <c r="J10" s="40">
        <v>70</v>
      </c>
      <c r="K10" s="8">
        <v>95</v>
      </c>
      <c r="L10" s="4">
        <f aca="true" t="shared" si="1" ref="L10:L19">IF(D10="",0,MAX(1,IF(K10&gt;=95,D10,IF(AND(K10&lt;95,K10&gt;=93),D10-1,IF(AND(K10&lt;93,K10&gt;=92),D10-2,IF(AND(K10&lt;92,K10&gt;=90),D10-3,IF(K10&lt;90,D10-4,"ERROR")))))))</f>
        <v>0</v>
      </c>
      <c r="M10" s="9">
        <v>0.025</v>
      </c>
      <c r="N10" s="16"/>
      <c r="O10" s="16"/>
      <c r="P10" s="16"/>
      <c r="Q10" s="10">
        <f>($D10&lt;&gt;"")*($D9&lt;&gt;"")*$M10+N("Comment: If this metric is not blank, include its full weight")</f>
        <v>0</v>
      </c>
      <c r="R10" s="14">
        <f aca="true" t="shared" si="2" ref="R10:R29">IF(D10&lt;&gt;"",Q10,"")</f>
      </c>
      <c r="S10" s="10">
        <f aca="true" t="shared" si="3" ref="S10:S20">IF(R10="","",L10*R10)</f>
      </c>
      <c r="T10" s="2"/>
      <c r="Y10" s="13"/>
    </row>
    <row r="11" spans="1:20" ht="30">
      <c r="A11" s="2"/>
      <c r="B11" s="20" t="s">
        <v>34</v>
      </c>
      <c r="C11" s="32"/>
      <c r="D11" s="93">
        <f t="shared" si="0"/>
      </c>
      <c r="E11" s="93"/>
      <c r="F11" s="40">
        <v>0</v>
      </c>
      <c r="G11" s="40">
        <v>10</v>
      </c>
      <c r="H11" s="40">
        <v>30</v>
      </c>
      <c r="I11" s="40">
        <v>50</v>
      </c>
      <c r="J11" s="40">
        <v>70</v>
      </c>
      <c r="K11" s="8">
        <v>95</v>
      </c>
      <c r="L11" s="4">
        <f t="shared" si="1"/>
        <v>0</v>
      </c>
      <c r="M11" s="9">
        <v>0.025</v>
      </c>
      <c r="N11" s="16"/>
      <c r="O11" s="16"/>
      <c r="P11" s="16"/>
      <c r="Q11" s="10">
        <f>($D11&lt;&gt;"")*($D9&lt;&gt;"")*$M11+N("Comment: If this metric is not blank, include its full weight")</f>
        <v>0</v>
      </c>
      <c r="R11" s="14">
        <f t="shared" si="2"/>
      </c>
      <c r="S11" s="10">
        <f t="shared" si="3"/>
      </c>
      <c r="T11" s="2"/>
    </row>
    <row r="12" spans="1:20" ht="30">
      <c r="A12" s="2"/>
      <c r="B12" s="20" t="s">
        <v>35</v>
      </c>
      <c r="C12" s="32"/>
      <c r="D12" s="93">
        <f t="shared" si="0"/>
      </c>
      <c r="E12" s="93"/>
      <c r="F12" s="40">
        <v>0</v>
      </c>
      <c r="G12" s="40">
        <v>10</v>
      </c>
      <c r="H12" s="40">
        <v>30</v>
      </c>
      <c r="I12" s="40">
        <v>50</v>
      </c>
      <c r="J12" s="40">
        <v>70</v>
      </c>
      <c r="K12" s="8">
        <v>95</v>
      </c>
      <c r="L12" s="4">
        <f t="shared" si="1"/>
        <v>0</v>
      </c>
      <c r="M12" s="9">
        <v>0.025</v>
      </c>
      <c r="N12" s="16"/>
      <c r="O12" s="16"/>
      <c r="P12" s="16"/>
      <c r="Q12" s="10">
        <f>($D12&lt;&gt;"")*($D9&lt;&gt;"")*$M12+N("Comment: If this metric is not blank, include its full weight")</f>
        <v>0</v>
      </c>
      <c r="R12" s="14">
        <f t="shared" si="2"/>
      </c>
      <c r="S12" s="10">
        <f t="shared" si="3"/>
      </c>
      <c r="T12" s="2"/>
    </row>
    <row r="13" spans="1:20" ht="30">
      <c r="A13" s="2"/>
      <c r="B13" s="20" t="s">
        <v>36</v>
      </c>
      <c r="C13" s="32"/>
      <c r="D13" s="93">
        <f t="shared" si="0"/>
      </c>
      <c r="E13" s="93"/>
      <c r="F13" s="40">
        <v>0</v>
      </c>
      <c r="G13" s="40">
        <v>10</v>
      </c>
      <c r="H13" s="40">
        <v>30</v>
      </c>
      <c r="I13" s="40">
        <v>50</v>
      </c>
      <c r="J13" s="40">
        <v>70</v>
      </c>
      <c r="K13" s="8">
        <v>95</v>
      </c>
      <c r="L13" s="4">
        <f t="shared" si="1"/>
        <v>0</v>
      </c>
      <c r="M13" s="9">
        <v>0.025</v>
      </c>
      <c r="N13" s="16"/>
      <c r="O13" s="16"/>
      <c r="P13" s="16"/>
      <c r="Q13" s="10">
        <f>($D13&lt;&gt;"")*($D9&lt;&gt;"")*$M13+N("Comment: If this metric is not blank, include its full weight")</f>
        <v>0</v>
      </c>
      <c r="R13" s="14">
        <f t="shared" si="2"/>
      </c>
      <c r="S13" s="10">
        <f t="shared" si="3"/>
      </c>
      <c r="T13" s="2"/>
    </row>
    <row r="14" spans="1:20" ht="30">
      <c r="A14" s="2"/>
      <c r="B14" s="20" t="s">
        <v>37</v>
      </c>
      <c r="C14" s="32"/>
      <c r="D14" s="93">
        <f t="shared" si="0"/>
      </c>
      <c r="E14" s="93"/>
      <c r="F14" s="40">
        <v>0</v>
      </c>
      <c r="G14" s="40">
        <v>10</v>
      </c>
      <c r="H14" s="40">
        <v>40</v>
      </c>
      <c r="I14" s="40">
        <v>70</v>
      </c>
      <c r="J14" s="40">
        <v>90</v>
      </c>
      <c r="K14" s="8">
        <v>95</v>
      </c>
      <c r="L14" s="4">
        <f t="shared" si="1"/>
        <v>0</v>
      </c>
      <c r="M14" s="9">
        <f>10%/6</f>
        <v>0.016666666666666666</v>
      </c>
      <c r="N14" s="16">
        <f>IF(D14&lt;&gt;"",1/COUNT(D9,D14,D15,D16,D17,D18),0)</f>
        <v>0</v>
      </c>
      <c r="O14" s="16" t="e">
        <f>(D14&lt;&gt;"")*1/COUNT(D14,D15,D16,D17,D18,D18)+N("Calculate SAT11 READING Annual proportion of Annual metric weight.")</f>
        <v>#DIV/0!</v>
      </c>
      <c r="P14" s="16">
        <f>AND($D27="")*(0.125)*(M27)+N("If MVMS is blank, then include its weight, weighted by the assessments available.")+AND($D28="")*(0.125)*(M28)+N("If DQI is blank, then include its weight, weighted by the assessments available.")+AND($D24="")*(0.125)*(M24)+N("If ECCC is blank, then include its weight, weighted by the assessments available.")</f>
        <v>0.015625</v>
      </c>
      <c r="Q14" s="10">
        <f>IF($D14&lt;&gt;"",$M14+N("Comment: If this metric is not blank, include its full weight")+AND($D14&lt;&gt;"",$D9="")*$O14*SUM(M9:M13,P9:P13)+N("If this metric is not blank but SAT 3Yr Growth is blank, then include its weight, weighted by the assessments available.")+AND($D14&lt;&gt;"",$D15="")*$O14*(SUM(M15,P15))+N("If this metric is not blank but  SAT 11th Grade MATH Growth is blank, then include its weight, weighted by the assessments available.")+AND($D14&lt;&gt;"",$D16="")*$O14*(SUM(M16,P16))+N("If this metric is not blank but  PSAT 10th Grade READING Growth is blank, then include its weight, weighted by the assessments available.")+AND($D14&lt;&gt;"",$D17="")*$O14*(SUM(M17,P17))+N("If this metric is not blank but  PSAT 10th Grade MATH Growth is blank, then include its weight, weighted by the assessments available.")+AND($D14&lt;&gt;"",$D18="")*$O14*(SUM(M18,P18))+N("If this metric is not blank but PSAT 9th Grade Annual Growth is blank, then include its weight, weighted by the assessments available.")+P14,0)</f>
        <v>0</v>
      </c>
      <c r="R14" s="14">
        <f t="shared" si="2"/>
      </c>
      <c r="S14" s="10">
        <f t="shared" si="3"/>
      </c>
      <c r="T14" s="2"/>
    </row>
    <row r="15" spans="1:20" ht="30">
      <c r="A15" s="2"/>
      <c r="B15" s="20" t="s">
        <v>38</v>
      </c>
      <c r="C15" s="32"/>
      <c r="D15" s="93">
        <f t="shared" si="0"/>
      </c>
      <c r="E15" s="93"/>
      <c r="F15" s="40">
        <v>0</v>
      </c>
      <c r="G15" s="40">
        <v>10</v>
      </c>
      <c r="H15" s="40">
        <v>40</v>
      </c>
      <c r="I15" s="40">
        <v>70</v>
      </c>
      <c r="J15" s="40">
        <v>90</v>
      </c>
      <c r="K15" s="8">
        <v>95</v>
      </c>
      <c r="L15" s="4">
        <f t="shared" si="1"/>
        <v>0</v>
      </c>
      <c r="M15" s="9">
        <f>10%/6</f>
        <v>0.016666666666666666</v>
      </c>
      <c r="N15" s="16">
        <f>IF(D15&lt;&gt;"",1/COUNT(D9,D14,D15,D16,D17,D18),0)</f>
        <v>0</v>
      </c>
      <c r="O15" s="16" t="e">
        <f>(D15&lt;&gt;"")*1/COUNT(D14,D15,D16,D17,D18,D18)+N("Calculate SAT11 MATH Annual proportion of Annual metric weight.")</f>
        <v>#DIV/0!</v>
      </c>
      <c r="P15" s="16">
        <f>AND($D27="")*(0.125)*(M27)+N("If MVMS is blank, then include its weight, weighted by the assessments available.")+AND($D28="")*(0.125)*(M28)+N("If DQI is blank, then include its weight, weighted by the assessments available.")+AND($D24="")*(0.125)*(M24)+N("If ECCC is blank, then include its weight, weighted by the assessments available.")</f>
        <v>0.015625</v>
      </c>
      <c r="Q15" s="10">
        <f>IF($D15&lt;&gt;"",$M15+N("Comment: If this metric is not blank, include its full weight")+AND($D15&lt;&gt;"",$D9="")*$O15*SUM(M9:M13,P9:P13)+N("If this metric is not blank but SAT 3Yr Growth is blank, then include its weight, weighted by the assessments available.")+AND($D15&lt;&gt;"",$D14="")*$O15*(SUM(M14,P14))+N("If this metric is not blank but  SAT 11th Grade READING Growth is blank, then include its weight, weighted by the assessments available.")+AND($D15&lt;&gt;"",$D16="")*$O15*(SUM(M16,P16))+N("If this metric is not blank but  PSAT 10th Grade READING Growth is blank, then include its weight, weighted by the assessments available.")+AND($D15&lt;&gt;"",$D17="")*$O15*(SUM(M17,P17))+N("If this metric is not blank but  PSAT 10th Grade MATH Growth is blank, then include its weight, weighted by the assessments available.")+AND($D15&lt;&gt;"",$D18="")*$O15*(SUM(M18,P18))+N("If this metric is not blank but PSAT 9th Grade Annual Growth is blank, then include its weight, weighted by the assessments available.")+P15,0)</f>
        <v>0</v>
      </c>
      <c r="R15" s="14">
        <f t="shared" si="2"/>
      </c>
      <c r="S15" s="10">
        <f t="shared" si="3"/>
      </c>
      <c r="T15" s="2"/>
    </row>
    <row r="16" spans="1:20" ht="30">
      <c r="A16" s="2"/>
      <c r="B16" s="20" t="s">
        <v>39</v>
      </c>
      <c r="C16" s="32"/>
      <c r="D16" s="93">
        <f t="shared" si="0"/>
      </c>
      <c r="E16" s="93"/>
      <c r="F16" s="40">
        <v>0</v>
      </c>
      <c r="G16" s="40">
        <v>10</v>
      </c>
      <c r="H16" s="40">
        <v>40</v>
      </c>
      <c r="I16" s="40">
        <v>70</v>
      </c>
      <c r="J16" s="40">
        <v>90</v>
      </c>
      <c r="K16" s="8">
        <v>95</v>
      </c>
      <c r="L16" s="4">
        <f t="shared" si="1"/>
        <v>0</v>
      </c>
      <c r="M16" s="9">
        <f>10%/6</f>
        <v>0.016666666666666666</v>
      </c>
      <c r="N16" s="16">
        <f>IF(D16&lt;&gt;"",1/COUNT(D9,D14,D15,D16,D17,D18),0)</f>
        <v>0</v>
      </c>
      <c r="O16" s="16" t="e">
        <f>(D16&lt;&gt;"")*1/COUNT(D14,D15,D16,D17,D18,D18)+N("Calculate PSAT10 READING Annual proportion of Annual metric weight.")</f>
        <v>#DIV/0!</v>
      </c>
      <c r="P16" s="16">
        <f>AND($D27="")*(0.125)*(M27)+N("If MVMS is blank, then include its weight, weighted by the assessments available.")+AND($D28="")*(0.125)*(M28)+N("If DQI is blank, then include its weight, weighted by the assessments available.")+AND($D24="")*(0.125)*(M24)+N("If ECCC is blank, then include its weight, weighted by the assessments available.")</f>
        <v>0.015625</v>
      </c>
      <c r="Q16" s="10">
        <f>IF($D16&lt;&gt;"",$M16+N("Comment: If this metric is not blank, include its full weight")+AND($D16&lt;&gt;"",$D9="")*$O16*SUM(M9:M13,P9:P13)+N("If this metric is not blank but SAT 3Yr Growth is blank, then include its weight, weighted by the assessments available.")+AND($D16&lt;&gt;"",$D14="")*$O16*(SUM(M14,P14))+N("If this metric is not blank but  SAT 11th Grade READING Growth is blank, then include its weight, weighted by the assessments available.")+AND($D16&lt;&gt;"",$D15="")*$O16*(SUM(M15,P15))+N("If this metric is not blank but  SAT 11th Grade MATH Growth is blank, then include its weight, weighted by the assessments available.")+AND($D16&lt;&gt;"",$D17="")*$O16*(SUM(M17,P17))+N("If this metric is not blank but  PSAT 10th Grade MATH Growth is blank, then include its weight, weighted by the assessments available.")+AND($D16&lt;&gt;"",$D18="")*$O16*(SUM(M18,P18))+N("If this metric is not blank but PSAT 9th Grade Annual Growth is blank, then include its weight, weighted by the assessments available.")+P16,0)</f>
        <v>0</v>
      </c>
      <c r="R16" s="14">
        <f t="shared" si="2"/>
      </c>
      <c r="S16" s="10">
        <f t="shared" si="3"/>
      </c>
      <c r="T16" s="2"/>
    </row>
    <row r="17" spans="1:20" ht="30">
      <c r="A17" s="2"/>
      <c r="B17" s="20" t="s">
        <v>40</v>
      </c>
      <c r="C17" s="32"/>
      <c r="D17" s="93">
        <f t="shared" si="0"/>
      </c>
      <c r="E17" s="93"/>
      <c r="F17" s="40">
        <v>0</v>
      </c>
      <c r="G17" s="40">
        <v>10</v>
      </c>
      <c r="H17" s="40">
        <v>40</v>
      </c>
      <c r="I17" s="40">
        <v>70</v>
      </c>
      <c r="J17" s="40">
        <v>90</v>
      </c>
      <c r="K17" s="8">
        <v>95</v>
      </c>
      <c r="L17" s="4">
        <f t="shared" si="1"/>
        <v>0</v>
      </c>
      <c r="M17" s="9">
        <f>10%/6</f>
        <v>0.016666666666666666</v>
      </c>
      <c r="N17" s="16">
        <f>IF(D17&lt;&gt;"",1/COUNT(D9,D14,D15,D16,D17,D18),0)</f>
        <v>0</v>
      </c>
      <c r="O17" s="16" t="e">
        <f>(D17&lt;&gt;"")*1/COUNT(D14,D15,D16,D17,D18,D18)+N("Calculate PSAT10 MATH Annual proportion of Annual metric weight.")</f>
        <v>#DIV/0!</v>
      </c>
      <c r="P17" s="16">
        <f>AND($D27="")*(0.125)*(M27)+N("If MVMS is blank, then include its weight, weighted by the assessments available.")+AND($D28="")*(0.125)*(M28)+N("If DQI is blank, then include its weight, weighted by the assessments available.")+AND($D24="")*(0.125)*(M24)+N("If ECCC is blank, then include its weight, weighted by the assessments available.")</f>
        <v>0.015625</v>
      </c>
      <c r="Q17" s="10">
        <f>IF($D17&lt;&gt;"",$M17+N("Comment: If this metric is not blank, include its full weight")+AND($D17&lt;&gt;"",$D9="")*$O17*SUM(M9:M13,P9:P13)+N("If this metric is not blank but SAT 3Yr Growth is blank, then include its weight, weighted by the assessments available.")+AND($D17&lt;&gt;"",$D14="")*$O17*(SUM(M14,P14))+N("If this metric is not blank but  SAT 11th Grade READING Growth is blank, then include its weight, weighted by the assessments available.")+AND($D17&lt;&gt;"",$D15="")*$O17*(SUM(M15,P15))+N("If this metric is not blank but  SAT 11th Grade MATH Growth is blank, then include its weight, weighted by the assessments available.")+AND($D17&lt;&gt;"",$D16="")*$O17*(SUM(M16,P16))+N("If this metric is not blank but  PSAT 10th Grade READING Growth is blank, then include its weight, weighted by the assessments available.")+AND($D17&lt;&gt;"",$D18="")*$O17*(SUM(M18,P18))+N("If this metric is not blank but PSAT 9th Grade Annual Growth is blank, then include its weight, weighted by the assessments available.")+P17,0)</f>
        <v>0</v>
      </c>
      <c r="R17" s="14">
        <f t="shared" si="2"/>
      </c>
      <c r="S17" s="10">
        <f t="shared" si="3"/>
      </c>
      <c r="T17" s="2"/>
    </row>
    <row r="18" spans="1:20" ht="30">
      <c r="A18" s="2"/>
      <c r="B18" s="20" t="s">
        <v>41</v>
      </c>
      <c r="C18" s="32"/>
      <c r="D18" s="93">
        <f t="shared" si="0"/>
      </c>
      <c r="E18" s="93"/>
      <c r="F18" s="40">
        <v>0</v>
      </c>
      <c r="G18" s="40">
        <v>10</v>
      </c>
      <c r="H18" s="40">
        <v>40</v>
      </c>
      <c r="I18" s="40">
        <v>70</v>
      </c>
      <c r="J18" s="40">
        <v>90</v>
      </c>
      <c r="K18" s="8">
        <v>95</v>
      </c>
      <c r="L18" s="4">
        <f t="shared" si="1"/>
        <v>0</v>
      </c>
      <c r="M18" s="9">
        <f>10%/3</f>
        <v>0.03333333333333333</v>
      </c>
      <c r="N18" s="16">
        <f>IF(D18&lt;&gt;"",1/COUNT(D9,D14,D15,D16,D17,D18),0)</f>
        <v>0</v>
      </c>
      <c r="O18" s="16" t="e">
        <f>(D18&lt;&gt;"")*2/COUNT(D14,D15,D16,D17,D18,D18)+N("Calculate PSAT09 Annual proportion of Annual metric weight.")</f>
        <v>#DIV/0!</v>
      </c>
      <c r="P18" s="16">
        <f>AND($D27="")*(0.25)*(M27)+N("IfMVMS is blank, then include its weight, weighted by the assessments available.")+AND($D28="")*(0.25)*(M28)+N("If DQI is blank, then include its weight, weighted by the assessments available.")+AND($D24="")*(0.25)*(M24)+N("If ECCC is blank, then include its weight, weighted by the assessments available.")</f>
        <v>0.03125</v>
      </c>
      <c r="Q18" s="10">
        <f>IF($D18&lt;&gt;"",$M18+N("Comment: If this metric is not blank, include its full weight")+AND($D18&lt;&gt;"",$D9="")*$O18*SUM(M9:M13,P9:P13)+N("If this metric is not blank but SAT 3Yr Growth is blank, then include its weight, weighted by the assessments available.")+AND($D18&lt;&gt;"",$D14="")*$O18*(SUM(M14,P14))+N("If this metric is not blank but  SAT 11th Grade READING Growth is blank, then include its weight, weighted by the assessments available.")+AND($D18&lt;&gt;"",$D15="")*$O18*(SUM(M15,P15))+N("If this metric is not blank but  SAT 11th Grade MATH Growth is blank, then include its weight, weighted by the assessments available.")+AND($D18&lt;&gt;"",$D16="")*$O18*(SUM(M16,P16))+N("If this metric is not blank but  PSAT 10th Grade READING Growth is blank, then include its weight, weighted by the assessments available.")+AND($D18&lt;&gt;"",$D17="")*$O18*(SUM(M17,P17))+N("If this metric is not blank but  PSAT 10th Grade MATH Growth is blank, then include its weight, weighted by the assessments available.")+P18,0)</f>
        <v>0</v>
      </c>
      <c r="R18" s="14">
        <f t="shared" si="2"/>
      </c>
      <c r="S18" s="10">
        <f t="shared" si="3"/>
      </c>
      <c r="T18" s="2"/>
    </row>
    <row r="19" spans="1:20" ht="30">
      <c r="A19" s="2"/>
      <c r="B19" s="20" t="s">
        <v>22</v>
      </c>
      <c r="C19" s="32"/>
      <c r="D19" s="93">
        <f t="shared" si="0"/>
      </c>
      <c r="E19" s="93"/>
      <c r="F19" s="37">
        <v>0</v>
      </c>
      <c r="G19" s="37">
        <v>20</v>
      </c>
      <c r="H19" s="37">
        <v>40</v>
      </c>
      <c r="I19" s="37">
        <v>60</v>
      </c>
      <c r="J19" s="37">
        <v>80</v>
      </c>
      <c r="K19" s="8">
        <v>95</v>
      </c>
      <c r="L19" s="4">
        <f t="shared" si="1"/>
        <v>0</v>
      </c>
      <c r="M19" s="9">
        <v>0.1</v>
      </c>
      <c r="N19" s="16"/>
      <c r="O19" s="16"/>
      <c r="P19" s="16"/>
      <c r="Q19" s="10">
        <f>($D19&lt;&gt;"")*$M19+N("Comment: If this metric is not blank, include its full weight")</f>
        <v>0</v>
      </c>
      <c r="R19" s="14">
        <f t="shared" si="2"/>
      </c>
      <c r="S19" s="10">
        <f t="shared" si="3"/>
      </c>
      <c r="T19" s="2"/>
    </row>
    <row r="20" spans="1:20" ht="30">
      <c r="A20" s="2"/>
      <c r="B20" s="20" t="s">
        <v>10</v>
      </c>
      <c r="C20" s="33"/>
      <c r="D20" s="93">
        <f t="shared" si="0"/>
      </c>
      <c r="E20" s="93"/>
      <c r="F20" s="37">
        <v>0</v>
      </c>
      <c r="G20" s="37">
        <v>60</v>
      </c>
      <c r="H20" s="37">
        <v>70</v>
      </c>
      <c r="I20" s="37">
        <v>80</v>
      </c>
      <c r="J20" s="37">
        <v>90</v>
      </c>
      <c r="K20" s="26" t="s">
        <v>7</v>
      </c>
      <c r="L20" s="18">
        <f aca="true" t="shared" si="4" ref="L20:L29">MAX(D20,0)</f>
        <v>0</v>
      </c>
      <c r="M20" s="9">
        <v>0.1</v>
      </c>
      <c r="N20" s="17"/>
      <c r="O20" s="17"/>
      <c r="P20" s="17" t="e">
        <f>AND($D20&lt;&gt;"",$D19="")*(M19)*$M20/$N28+N("If this metric is not blank but Attainment is blank, redistribute a proportional amount of Attainment to this metric (e.g. twice as much as ECCC)")+IF(AND($D20&lt;&gt;"",(COUNT($D9,$D14,$D15,$D16,$D17,$D18)=0)),N("If this metric is not blank, but SAT3yr/PSAT9/PSAT10/SAT11 are all blank, then redistribute a proportional amount of Growth to this metric IF... ")+($D27="")*(M27)*$M20/$N28+N("...if MVMS is blank.")+($D28="")*(M28)*$M20/$N28+N("...if DQI is blank.")+($D24="")*(M24)*$M20/$N28+N("...if ECCC is blank.")+(30/100)*$M20/$N28+N("...regardless."),0)</f>
        <v>#DIV/0!</v>
      </c>
      <c r="Q20" s="10" t="e">
        <f>($D20&lt;&gt;"")*$M20+N("Comment: If this metric is not blank, include its full weight")+AND($D20&lt;&gt;"",$D21="",$D22&lt;&gt;"")*((1/2)*M21)+N("If FOT and College Enrollment are not blank, but Grad Rate is blank, add half its weight.")+AND($D20&lt;&gt;"",$D21="",$D22="",$D23="")*((1/2)*SUM(M23,M22,M21))+N("If FOT is not blank, but Enrollment, Persistence, and Grad Rate are blank, add half their weight")+AND($D20&lt;&gt;"",$D21="",$D22="",$D23&lt;&gt;"")*((1/2)*SUM(M22,M21))+N("If FOT and Persistence are not blank, but Grad Rate and Enrollment are blank, add half their weight")+P20</f>
        <v>#DIV/0!</v>
      </c>
      <c r="R20" s="14">
        <f t="shared" si="2"/>
      </c>
      <c r="S20" s="10">
        <f t="shared" si="3"/>
      </c>
      <c r="T20" s="2"/>
    </row>
    <row r="21" spans="1:23" ht="30">
      <c r="A21" s="2"/>
      <c r="B21" s="20" t="s">
        <v>11</v>
      </c>
      <c r="C21" s="33"/>
      <c r="D21" s="93">
        <f t="shared" si="0"/>
      </c>
      <c r="E21" s="93"/>
      <c r="F21" s="37">
        <v>0</v>
      </c>
      <c r="G21" s="37">
        <v>55</v>
      </c>
      <c r="H21" s="37">
        <v>65</v>
      </c>
      <c r="I21" s="37">
        <v>75</v>
      </c>
      <c r="J21" s="37">
        <v>85</v>
      </c>
      <c r="K21" s="26" t="s">
        <v>7</v>
      </c>
      <c r="L21" s="34">
        <f t="shared" si="4"/>
        <v>0</v>
      </c>
      <c r="M21" s="9">
        <v>0.1</v>
      </c>
      <c r="N21" s="17"/>
      <c r="O21" s="17"/>
      <c r="P21" s="17" t="e">
        <f>AND($D21&lt;&gt;"",$D19="")*(M19)*$M21/$N28+N("If this metric is not blank but Attainment is blank, redistribute a proportional amount of Attainment to this metric (e.g. twice as much as ECCC)")+IF(AND($D21&lt;&gt;"",(COUNT($D9,$D14,$D15,$D16,$D17,$D18)=0)),N("If this metric is not blank, but SAT3yr/PSAT9/PSAT10/SAT11 is blank, then redistribute a proportional amount of Growth to this metric IF... ")+($D27="")*(M27)*$M21/$N28+N("...if MVMS is blank.")+($D28="")*(M28)*$M21/$N28+N("...if DQI is blank.")+($D24="")*(M24)*$M21/$N28+N("...if ECCC is blank.")+(30/100)*$M21/$N28+N("...regardless."),0)</f>
        <v>#DIV/0!</v>
      </c>
      <c r="Q21" s="10" t="e">
        <f>($D21&lt;&gt;"")*$M21+N("Comment: If this metric is not blank, include its full weight")+AND($D21&lt;&gt;"",$D23="",$D22="")*(SUM(M22,M23))+N("If this metric is not blank, but Persistence and Enrollment are blank, add their weight")+AND($D21&lt;&gt;"",$D23&lt;&gt;"",$D22="")*(M22)+N("If this metric and Persistence are not blank, but Enrollment is blank, add Enrollment's weight.")+N(" (If Persistence is the only blank field of the three, then do nothing - Persistence is already included in Enrollment.)")+P21</f>
        <v>#DIV/0!</v>
      </c>
      <c r="R21" s="14">
        <f t="shared" si="2"/>
      </c>
      <c r="S21" s="10">
        <f aca="true" t="shared" si="5" ref="S21:S29">IF(R21="","",L21*R21)</f>
      </c>
      <c r="T21" s="2"/>
      <c r="V21"/>
      <c r="W21"/>
    </row>
    <row r="22" spans="1:23" ht="30">
      <c r="A22" s="2"/>
      <c r="B22" s="20" t="s">
        <v>12</v>
      </c>
      <c r="C22" s="33"/>
      <c r="D22" s="93">
        <f t="shared" si="0"/>
      </c>
      <c r="E22" s="93"/>
      <c r="F22" s="37">
        <v>0</v>
      </c>
      <c r="G22" s="37">
        <v>45</v>
      </c>
      <c r="H22" s="37">
        <v>55</v>
      </c>
      <c r="I22" s="37">
        <v>65</v>
      </c>
      <c r="J22" s="37">
        <v>75</v>
      </c>
      <c r="K22" s="26" t="s">
        <v>7</v>
      </c>
      <c r="L22" s="34">
        <f t="shared" si="4"/>
        <v>0</v>
      </c>
      <c r="M22" s="9">
        <v>0.05</v>
      </c>
      <c r="N22" s="17"/>
      <c r="O22" s="17"/>
      <c r="P22" s="17" t="e">
        <f>AND($D22&lt;&gt;"",$D19="")*(M19)*$M22/$N28+N("If this metric is not blank but Attainment is blank, redistribute a proportional amount of Attainment to this metric (e.g. twice as much as ECCC)")+IF(AND($D22&lt;&gt;"",(COUNT($D9,$D14,$D15,$D16,$D17,$D18)=0)),N("If this metric is not blank, but SAT3yr/PSAT9/PSAT10/SAT11 is blank, then redistribute a proportional amount of Growth to this metric IF... ")+($D27="")*(M27)*$M22/$N28+N("...if MVMS is blank.")+($D28="")*(M28)*$M22/$N28+N("...if DQI is blank.")+($D24="")*(M24)*$M22/$N28+N("...if ECCC is blank.")+(30/100)*$M22/$N28+N("...regardless."),0)</f>
        <v>#DIV/0!</v>
      </c>
      <c r="Q22" s="10" t="e">
        <f>($D22&lt;&gt;"")*$M22+N("Comment: If this metric is not blank, include its full weight")+AND($D22&lt;&gt;"",$D23="")*(M23)+N("If Enrollment is not blank, but Persistence is blank, add its full weight")+P22</f>
        <v>#DIV/0!</v>
      </c>
      <c r="R22" s="14">
        <f t="shared" si="2"/>
      </c>
      <c r="S22" s="10">
        <f t="shared" si="5"/>
      </c>
      <c r="T22" s="2"/>
      <c r="V22"/>
      <c r="W22"/>
    </row>
    <row r="23" spans="1:23" ht="30">
      <c r="A23" s="2"/>
      <c r="B23" s="20" t="s">
        <v>13</v>
      </c>
      <c r="C23" s="33"/>
      <c r="D23" s="93">
        <f t="shared" si="0"/>
      </c>
      <c r="E23" s="93"/>
      <c r="F23" s="37">
        <v>0</v>
      </c>
      <c r="G23" s="37">
        <v>55</v>
      </c>
      <c r="H23" s="37">
        <v>65</v>
      </c>
      <c r="I23" s="37">
        <v>75</v>
      </c>
      <c r="J23" s="37">
        <v>85</v>
      </c>
      <c r="K23" s="26" t="s">
        <v>7</v>
      </c>
      <c r="L23" s="34">
        <f t="shared" si="4"/>
        <v>0</v>
      </c>
      <c r="M23" s="9">
        <v>0.05</v>
      </c>
      <c r="N23" s="16"/>
      <c r="O23" s="16"/>
      <c r="P23" s="16" t="e">
        <f>AND($D23&lt;&gt;"",$D19="")*(M19)*$M23/$N28+N("If this metric is not blank but Attainment is blank, redistribute a proportional amount of Attainment to this metric (e.g. twice as much as ECCC)")+IF(AND($D23&lt;&gt;"",(COUNT($D9,$D14,$D15,$D16,$D17,$D18)=0)),N("If this metric is not blank, but SAT3yr/PSAT9/PSAT10/SAT11 is blank, then redistribute a proportional amount of Growth to this metric IF... ")+($D27="")*(M27)*$M23/$N28+N("...if MVMS is blank.")+($D28="")*(M28)*$M23/$N28+N("...if DQI is blank.")+($D24="")*(M24)*$M23/$N28+N("...if ECCC is blank.")+(30/100)*$M23/$N28+N("...regardless."),0)</f>
        <v>#DIV/0!</v>
      </c>
      <c r="Q23" s="10" t="e">
        <f>($D23&lt;&gt;"")*$M23+N("Comment: If this metric is not blank, include its full weight")+P23</f>
        <v>#DIV/0!</v>
      </c>
      <c r="R23" s="14">
        <f t="shared" si="2"/>
      </c>
      <c r="S23" s="10">
        <f t="shared" si="5"/>
      </c>
      <c r="T23" s="2"/>
      <c r="V23"/>
      <c r="W23"/>
    </row>
    <row r="24" spans="1:23" ht="30">
      <c r="A24" s="2"/>
      <c r="B24" s="20" t="s">
        <v>14</v>
      </c>
      <c r="C24" s="33"/>
      <c r="D24" s="93">
        <f t="shared" si="0"/>
      </c>
      <c r="E24" s="93"/>
      <c r="F24" s="37">
        <v>0</v>
      </c>
      <c r="G24" s="37">
        <v>10</v>
      </c>
      <c r="H24" s="37">
        <v>20</v>
      </c>
      <c r="I24" s="37">
        <v>30</v>
      </c>
      <c r="J24" s="37">
        <v>40</v>
      </c>
      <c r="K24" s="26" t="s">
        <v>7</v>
      </c>
      <c r="L24" s="34">
        <f t="shared" si="4"/>
        <v>0</v>
      </c>
      <c r="M24" s="9">
        <v>0.05</v>
      </c>
      <c r="N24" s="16"/>
      <c r="O24" s="16"/>
      <c r="P24" s="16" t="e">
        <f>AND($D24&lt;&gt;"",$D19="")*(M19)*$M24/$N28+N("If this metric is not blank but Attainment is blank, redistribute a proportional amount of Attainment to this metric (e.g. twice as much as ECCC)")+IF(AND($D24&lt;&gt;"",(COUNT($D9,$D14,$D15,$D16,$D17,$D18)=0)),N("If this metric is not blank, but SAT3yr/PSAT9/PSAT10/SAT11 is blank, then redistribute a proportional amount of Growth to this metric IF... ")+($D27="")*(M27)*$M24/$N28+N("...if MVMS is blank.")+($D28="")*(M28)*$M24/$N28+N("...if DQI is blank.")+($D24="")*(M24)*$M24/$N28+N("...if ECCC is blank.")+(30/100)*$M24/$N28+N("...regardless."),0)</f>
        <v>#DIV/0!</v>
      </c>
      <c r="Q24" s="10" t="e">
        <f>($D24&lt;&gt;"")*$M24+N("Comment: If this metric is not blank, include its full weight")+P24</f>
        <v>#DIV/0!</v>
      </c>
      <c r="R24" s="14">
        <f t="shared" si="2"/>
      </c>
      <c r="S24" s="10">
        <f t="shared" si="5"/>
      </c>
      <c r="T24" s="2"/>
      <c r="V24"/>
      <c r="W24"/>
    </row>
    <row r="25" spans="1:27" ht="30">
      <c r="A25" s="2"/>
      <c r="B25" s="20" t="s">
        <v>15</v>
      </c>
      <c r="C25" s="33"/>
      <c r="D25" s="93">
        <f t="shared" si="0"/>
      </c>
      <c r="E25" s="93"/>
      <c r="F25" s="37">
        <v>0</v>
      </c>
      <c r="G25" s="37">
        <v>80</v>
      </c>
      <c r="H25" s="37">
        <v>85</v>
      </c>
      <c r="I25" s="37">
        <v>90</v>
      </c>
      <c r="J25" s="37">
        <v>95</v>
      </c>
      <c r="K25" s="26" t="s">
        <v>7</v>
      </c>
      <c r="L25" s="34">
        <f t="shared" si="4"/>
        <v>0</v>
      </c>
      <c r="M25" s="9">
        <v>0.1</v>
      </c>
      <c r="N25" s="17"/>
      <c r="O25" s="43">
        <f>AND(COUNT($D20:$D21)=0,$D22&lt;&gt;"")*((1/4)*M21+(1/2)*((1/2)*M21+M20))+N("If Enrollment is not blank, but FOT and Grad Rate are blank, add its weight  (2)")+AND($D20&lt;&gt;"",$D21="",$D22&lt;&gt;"")*((1/4)*M21)+N("If FOT and Enrollment are not blank, but Grad Rate is blank, add its weight (2)")+AND(COUNT($D20:$D22)=0,$D23&lt;&gt;"")*((1/4)*SUM(M21,M22)+(1/2)*((1/2)*SUM(M21,M22)+M20))+N("If Persistence is not blank, but FOT, Grad Rate, and Enrollment are blank, add their weights (1)")+AND($D20&lt;&gt;"",$D21="",$D22="",$D23&lt;&gt;"")*((1/4)*(SUM(M21,M22)))+N("If FOT and Persistence are not blank, but Enrollment and Grad Rate are blank, add 1/4 their weights (1)")+N("Too many cell references in column Q, so this is overflow")</f>
        <v>0</v>
      </c>
      <c r="P25" s="17" t="e">
        <f>AND($D25&lt;&gt;"",$D19="")*(M19)*$M25/$N28+N("If this metric is not blank but Attainment is blank, redistribute a proportional amount of Attainment to this metric (e.g. twice as much as ECCC)")+IF(AND($D25&lt;&gt;"",(COUNT($D9,$D14,$D15,$D16,$D17,$D18)=0)),N("If this metric is not blank, but SAT3yr/PSAT9/PSAT10/SAT11 is blank, then redistribute a proportional amount of Growth to this metric IF... ")+($D27="")*(M27)*$M25/$N28+N("...if MVMS is blank.")+($D28="")*(M28)*$M25/$N28+N("...if DQI is blank.")+($D24="")*(M24)*$M25/$N28+N("...if ECCC is blank.")+(30/100)*$M25/$N28+N("...regardless."),0)</f>
        <v>#DIV/0!</v>
      </c>
      <c r="Q25" s="10" t="e">
        <f>$M25+N("Comment: If this metric is not blank, include its full weight")+(COUNT($D20:$D23)=0)*((1/2)*SUM(M20:M23))+N("If  FOT, Grad Rate, Enrollment, and Persistence are ALL blank, add half their weights (1).")+AND(COUNT($D21:$D23)=0,$D20&lt;&gt;"")*((1/4)*SUM(M21:M23))+N("If FOT is not blank, but Enrollment, Persistence, and Grad Rate are blank, add 1/4 their weights (1)")+AND($D20="",$D21&lt;&gt;"")*((1/2)*M20)+N("If Grad Rate is not blank, but FOT is blank, add half of FOT's weight (4).")+O25+P25</f>
        <v>#DIV/0!</v>
      </c>
      <c r="R25" s="14">
        <f t="shared" si="2"/>
      </c>
      <c r="S25" s="10">
        <f t="shared" si="5"/>
      </c>
      <c r="T25" s="2"/>
      <c r="AA25" s="13"/>
    </row>
    <row r="26" spans="1:20" ht="30">
      <c r="A26" s="2"/>
      <c r="B26" s="20" t="s">
        <v>16</v>
      </c>
      <c r="C26" s="33"/>
      <c r="D26" s="93">
        <f>IF(C26="","",IF(ROUND(C26,1)&lt;=J26,5,IF(AND(ROUND(C26,1)&gt;J26,ROUND(C26,1)&lt;=I26),4,IF(AND(ROUND(C26,1)&gt;I26,ROUND(C26,1)&lt;=H26),3,IF(AND(ROUND(C26,1)&gt;H26,ROUND(C26,1)&lt;=G26),2,IF(AND(ROUND(C26,1)&gt;G26,ROUND(C26,1)&lt;=F26),1,0))))))</f>
      </c>
      <c r="E26" s="93"/>
      <c r="F26" s="37">
        <v>100</v>
      </c>
      <c r="G26" s="37">
        <v>8</v>
      </c>
      <c r="H26" s="37">
        <v>6</v>
      </c>
      <c r="I26" s="37">
        <v>4</v>
      </c>
      <c r="J26" s="37">
        <v>2</v>
      </c>
      <c r="K26" s="26" t="s">
        <v>7</v>
      </c>
      <c r="L26" s="34">
        <f t="shared" si="4"/>
        <v>0</v>
      </c>
      <c r="M26" s="9">
        <v>0.05</v>
      </c>
      <c r="N26" s="17"/>
      <c r="O26" s="42">
        <f>AND(COUNT($D20:$D21)=0,$D22&lt;&gt;"")*((1/4)*M21+(1/2)*((1/2)*M21+M20))+N("If Enrollment is not blank, but FOT and Grad Rate are blank, add its weight  (2)")+AND($D20&lt;&gt;"",$D21="",$D22&lt;&gt;"")*((1/4)*M21)+N("If FOT and Enrollment are not blank, but Grad Rate is blank, add its weight (2)")+AND(COUNT($D20:$D22)=0,$D23&lt;&gt;"")*((1/4)*SUM(M21,M22)+(1/2)*((1/2)*SUM(M21,M22)+M20))+N("If Persistence is not blank, but FOT, Grad Rate, and Enrollment are blank, add their weights (1)")+AND($D20&lt;&gt;"",$D21="",$D22="",$D23&lt;&gt;"")*((1/4)*(SUM(M21,M22)))+N("If FOT and Persistence are not blank, but Enrollment and Grad Rate are blank, add 1/4 their weights (1)")+N("Too many cell references in column Q, so this is overflow")</f>
        <v>0</v>
      </c>
      <c r="P26" s="17" t="e">
        <f>AND($D26&lt;&gt;"",$D19="")*(M19)*$M26/$N28+N("If this metric is not blank but Attainment is blank, redistribute a proportional amount of Attainment to this metric (e.g. twice as much as ECCC)")+IF(AND($D26&lt;&gt;"",(COUNT($D9,$D14,$D15,$D16,$D17,$D18)=0)),N("If this metric is not blank, but SAT3yr/PSAT9/PSAT10/SAT11 is blank, then redistribute a proportional amount of Growth to this metric IF... ")+($D27="")*(M27)*$M26/$N28+N("...if MVMS is blank.")+($D28="")*(M28)*$M26/$N28+N("...if DQI is blank.")+($D24="")*(M24)*$M26/$N28+N("...if ECCC is blank.")+(30/100)*$M26/$N28+N("...regardless."),0)</f>
        <v>#DIV/0!</v>
      </c>
      <c r="Q26" s="10" t="e">
        <f>$M26+N("Comment: If this metric is not blank, include its full weight")+(COUNT($D20:$D23)=0)*((1/2)*SUM(M20:M23))+N("If  FOT, Grad Rate, Enrollment, and Persistence are ALL blank, add half their weights (1).")+AND(COUNT($D21:$D23)=0,$D20&lt;&gt;"")*((1/4)*SUM(M21:M23))+N("If FOT is not blank, but Enrollment, Persistence, and Grad Rate are blank, add 1/4 their weights (1)")+AND($D20="",$D21&lt;&gt;"")*((1/2)*M20)+N("If Grad Rate is not blank, but FOT is blank, add half of FOT's weight (4).")+O26+P26</f>
        <v>#DIV/0!</v>
      </c>
      <c r="R26" s="14">
        <f t="shared" si="2"/>
      </c>
      <c r="S26" s="10">
        <f>IF(R26="","",L26*R26)</f>
      </c>
      <c r="T26" s="2"/>
    </row>
    <row r="27" spans="1:20" ht="30">
      <c r="A27" s="2"/>
      <c r="B27" s="20" t="s">
        <v>31</v>
      </c>
      <c r="C27" s="33"/>
      <c r="D27" s="97">
        <f>IF(C27="","",IF(PROPER(C27)="Well Organized",5,IF(PROPER(C27)="Organized",4,IF(PROPER(C27)="Moderately Organized",3,IF(PROPER(C27)="Partially Organized",2,IF(PROPER(C27)="Not Yet Organized",1,""))))))</f>
      </c>
      <c r="E27" s="97"/>
      <c r="F27" s="37" t="s">
        <v>7</v>
      </c>
      <c r="G27" s="37" t="s">
        <v>7</v>
      </c>
      <c r="H27" s="37" t="s">
        <v>7</v>
      </c>
      <c r="I27" s="37" t="s">
        <v>7</v>
      </c>
      <c r="J27" s="37" t="s">
        <v>7</v>
      </c>
      <c r="K27" s="26" t="s">
        <v>7</v>
      </c>
      <c r="L27" s="34">
        <f t="shared" si="4"/>
        <v>0</v>
      </c>
      <c r="M27" s="9">
        <v>0.05</v>
      </c>
      <c r="N27" s="16"/>
      <c r="O27" s="16"/>
      <c r="P27" s="16" t="e">
        <f>AND($D27&lt;&gt;"",$D19="")*(M19)*$M27/$N28+N("If this metric is not blank but Attainment is blank, redistribute a proportional amount of Attainment to this metric (e.g. twice as much as ECCC)")+IF(AND($D27&lt;&gt;"",(COUNT($D9,$D14,$D15,$D16,$D17,$D18)=0)),N("If this metric is not blank, but SAT3yr/PSAT9/PSAT10/SAT11 is blank, then redistribute a proportional amount of Growth to this metric IF... ")+($D27="")*(M27)*$M27/$N28+N("...if MVMS is blank.")+($D28="")*(M28)*$M27/$N28+N("...if DQI is blank.")+($D24="")*(M24)*$M27/$N28+N("...if ECCC is blank.")+(30/100)*$M27/$N28+N("...regardless."),0)</f>
        <v>#DIV/0!</v>
      </c>
      <c r="Q27" s="10" t="e">
        <f>($D27&lt;&gt;"")*$M27+N("Comment: If this metric is not blank, include its full weight")+P27</f>
        <v>#DIV/0!</v>
      </c>
      <c r="R27" s="14">
        <f t="shared" si="2"/>
      </c>
      <c r="S27" s="10">
        <f>IF(R27="","",L27*R27)</f>
      </c>
      <c r="T27" s="2"/>
    </row>
    <row r="28" spans="1:20" ht="30">
      <c r="A28" s="2"/>
      <c r="B28" s="21" t="s">
        <v>17</v>
      </c>
      <c r="C28" s="33"/>
      <c r="D28" s="93">
        <f>IF(C28="","",IF(ROUND(C28,1)&gt;=J28,5,IF(AND(ROUND(C28,1)&lt;J28,ROUND(C28,1)&gt;=I28),4,IF(AND(ROUND(C28,1)&lt;I28,ROUND(C28,1)&gt;=H28),3,IF(AND(ROUND(C28,1)&lt;H28,ROUND(C28,1)&gt;=G28),2,IF(AND(ROUND(C28,1)&lt;G28,ROUND(C28,1)&gt;=F28),1,0))))))</f>
      </c>
      <c r="E28" s="93"/>
      <c r="F28" s="41">
        <v>0</v>
      </c>
      <c r="G28" s="41">
        <v>85</v>
      </c>
      <c r="H28" s="41">
        <v>90</v>
      </c>
      <c r="I28" s="41">
        <v>95</v>
      </c>
      <c r="J28" s="41">
        <v>99</v>
      </c>
      <c r="K28" s="27" t="s">
        <v>7</v>
      </c>
      <c r="L28" s="34">
        <f t="shared" si="4"/>
        <v>0</v>
      </c>
      <c r="M28" s="11">
        <v>0.025</v>
      </c>
      <c r="N28" s="16">
        <f>SUM(($C20&lt;&gt;"")*$M$20,($C21&lt;&gt;"")*$M$21,($C22&lt;&gt;"")*$M$22,($C23&lt;&gt;"")*$M$23,($C24&lt;&gt;"")*$M$24,($C25&lt;&gt;"")*$M$25,($C26&lt;&gt;"")*$M$26,($C27&lt;&gt;"")*$M$27,($C28&lt;&gt;"")*$M$28,($C29&lt;&gt;"")*$M$29)</f>
        <v>0</v>
      </c>
      <c r="O28" s="16"/>
      <c r="P28" s="16" t="e">
        <f>AND($D28&lt;&gt;"",$D19="")*(M19)*$M28/$N28+N("If this metric is not blank but Attainment is blank, redistribute a proportional amount of Attainment to this metric (e.g. twice as much as ECCC)")+IF(AND($D28&lt;&gt;"",(COUNT($D9,$D14,$D15,$D16,$D17,$D18)=0)),N("If this metric is not blank, but SAT3yr/PSAT9/PSAT10/SAT11 is blank, then redistribute a proportional amount of Growth to this metric IF... ")+($D27="")*(M27)*$M28/$N28+N("...if MVMS is blank.")+($D28="")*(M28)*$M28/$N28+N("...if DQI is blank.")+($D24="")*(M24)*$M28/$N28+N("...if ECCC is blank.")+(D29="")*(M29)*$M28/$N28+N("...if LPS is blank.")+(30/100)*$M28/$N28+N("...regardless."),0)</f>
        <v>#DIV/0!</v>
      </c>
      <c r="Q28" s="10" t="e">
        <f>($D28&lt;&gt;"")*$M28+N("Comment: If this metric is not blank, include its full weight")+P28</f>
        <v>#DIV/0!</v>
      </c>
      <c r="R28" s="14">
        <f>_xlfn.IFERROR(IF(C29="",0.025,0)+IF(D28&lt;&gt;"",Q28,""),"")</f>
      </c>
      <c r="S28" s="10">
        <f t="shared" si="5"/>
      </c>
      <c r="T28" s="2"/>
    </row>
    <row r="29" spans="1:20" ht="30">
      <c r="A29" s="2"/>
      <c r="B29" s="20" t="s">
        <v>42</v>
      </c>
      <c r="C29" s="44"/>
      <c r="D29" s="93">
        <f>IF(C29="","",IF(ROUND(C29,1)&gt;=J29,5,IF(AND(ROUND(C29,1)&lt;J29,ROUND(C29,1)&gt;=I29),4,IF(AND(ROUND(C29,1)&lt;I29,ROUND(C29,1)&gt;=H29),3,IF(AND(ROUND(C29,1)&lt;H29,ROUND(C29,1)&gt;=G29),2,IF(AND(ROUND(C29,1)&lt;G29,ROUND(C29,1)&gt;=F29),1,0))))))</f>
      </c>
      <c r="E29" s="93"/>
      <c r="F29" s="45">
        <v>0</v>
      </c>
      <c r="G29" s="45">
        <v>70</v>
      </c>
      <c r="H29" s="45">
        <v>80</v>
      </c>
      <c r="I29" s="45">
        <v>90</v>
      </c>
      <c r="J29" s="45">
        <v>95</v>
      </c>
      <c r="K29" s="46" t="s">
        <v>7</v>
      </c>
      <c r="L29" s="34">
        <f t="shared" si="4"/>
        <v>0</v>
      </c>
      <c r="M29" s="47">
        <v>0.025</v>
      </c>
      <c r="N29" s="48"/>
      <c r="O29" s="48"/>
      <c r="P29" s="16">
        <v>0</v>
      </c>
      <c r="Q29" s="10">
        <f>($D29&lt;&gt;"")*$M29+N("Comment: If this metric is not blank, include its full weight")+P29</f>
        <v>0</v>
      </c>
      <c r="R29" s="14">
        <f t="shared" si="2"/>
      </c>
      <c r="S29" s="10">
        <f t="shared" si="5"/>
      </c>
      <c r="T29" s="2"/>
    </row>
    <row r="30" spans="1:20" ht="30">
      <c r="A30" s="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8"/>
      <c r="N30" s="28"/>
      <c r="O30" s="28"/>
      <c r="P30" s="28"/>
      <c r="Q30" s="28"/>
      <c r="R30" s="28"/>
      <c r="S30" s="23"/>
      <c r="T30" s="2"/>
    </row>
    <row r="31" spans="1:20" ht="23.25" customHeight="1">
      <c r="A31" s="2"/>
      <c r="B31" s="29" t="s">
        <v>8</v>
      </c>
      <c r="C31" s="12" t="str">
        <f>IF(COUNT(D25:D26)&lt;2,IF(COUNT(D25)&lt;1,"Attendance Required",IF(COUNT(D26)&lt;1,"Dropout Rate Required","ERROR")),IF(AND(COUNT(D9)=0,COUNT(D10:D13)&gt;0,1=2),"Need SAT Growth",N("Otherwise, write score")+IF(SUM(S9:S28)=0,"",ROUND(SUM(S9:S28),1))))</f>
        <v>Attendance Required</v>
      </c>
      <c r="D31" s="30"/>
      <c r="E31" s="30"/>
      <c r="F31" s="30"/>
      <c r="G31" s="30"/>
      <c r="H31" s="30"/>
      <c r="I31" s="30"/>
      <c r="J31" s="30"/>
      <c r="K31" s="96" t="s">
        <v>18</v>
      </c>
      <c r="L31" s="96"/>
      <c r="M31" s="96"/>
      <c r="N31" s="96"/>
      <c r="O31" s="96"/>
      <c r="P31" s="96"/>
      <c r="Q31" s="96"/>
      <c r="R31" s="96"/>
      <c r="S31" s="96"/>
      <c r="T31" s="2"/>
    </row>
    <row r="32" spans="1:20" ht="13.5" customHeight="1">
      <c r="A32" s="2"/>
      <c r="B32" s="29"/>
      <c r="C32" s="31"/>
      <c r="D32" s="23"/>
      <c r="E32" s="23"/>
      <c r="F32" s="23"/>
      <c r="G32" s="23"/>
      <c r="H32" s="23"/>
      <c r="I32" s="23"/>
      <c r="J32" s="23"/>
      <c r="K32" s="96"/>
      <c r="L32" s="96"/>
      <c r="M32" s="96"/>
      <c r="N32" s="96"/>
      <c r="O32" s="96"/>
      <c r="P32" s="96"/>
      <c r="Q32" s="96"/>
      <c r="R32" s="96"/>
      <c r="S32" s="96"/>
      <c r="T32" s="2"/>
    </row>
    <row r="33" spans="1:20" ht="23.25" customHeight="1">
      <c r="A33" s="2"/>
      <c r="B33" s="29" t="s">
        <v>9</v>
      </c>
      <c r="C33" s="12" t="str">
        <f>IF(OR($C$31="",NOT(ISNUMBER($C$31))),"No Rating Available",IF(OR(AND(COUNT(D19:K19)=2,$D$19&gt;=5,MIN(K10:K19)&gt;=95),$C$31&gt;=4),"Level 1+",IF(OR(AND(COUNT(D19:K19)=2,$D$19&gt;=4,MIN(K10:K19)&gt;95),AND($C$31&lt;4,$C$31&gt;=3.5)),"Level 1",IF(OR(AND(COUNT(D19:K19)=2,$D$19&gt;=3,MIN(K10:K19)&gt;95),AND($C$31&lt;3.5,$C$31&gt;=3)),"Level 2+",IF(OR(AND(COUNT(D19:K19)=2,$D$19&gt;=2,MIN(K10:K19)&gt;95),AND($C$31&lt;3,$C$31&gt;=2)),"Level 2",IF($C$31&lt;2,"Level 3","No Rating Available"))))))</f>
        <v>No Rating Available</v>
      </c>
      <c r="D33" s="23"/>
      <c r="E33" s="23"/>
      <c r="F33" s="23"/>
      <c r="G33" s="23"/>
      <c r="H33" s="23"/>
      <c r="I33" s="23"/>
      <c r="J33" s="23"/>
      <c r="K33" s="96"/>
      <c r="L33" s="96"/>
      <c r="M33" s="96"/>
      <c r="N33" s="96"/>
      <c r="O33" s="96"/>
      <c r="P33" s="96"/>
      <c r="Q33" s="96"/>
      <c r="R33" s="96"/>
      <c r="S33" s="96"/>
      <c r="T33" s="2"/>
    </row>
    <row r="34" spans="1:20" ht="23.25">
      <c r="A34" s="53"/>
      <c r="B34" s="49"/>
      <c r="C34" s="50"/>
      <c r="D34" s="51"/>
      <c r="E34" s="51"/>
      <c r="F34" s="52"/>
      <c r="G34" s="52"/>
      <c r="H34" s="52"/>
      <c r="I34" s="5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22.5" customHeight="1">
      <c r="A35" s="53"/>
      <c r="B35" s="49" t="s">
        <v>45</v>
      </c>
      <c r="C35" s="54"/>
      <c r="D35" s="51"/>
      <c r="E35" s="102"/>
      <c r="F35" s="102"/>
      <c r="G35" s="102"/>
      <c r="H35" s="102"/>
      <c r="I35" s="53"/>
      <c r="J35" s="56"/>
      <c r="K35" s="100" t="s">
        <v>46</v>
      </c>
      <c r="L35" s="100"/>
      <c r="M35" s="100"/>
      <c r="N35" s="100"/>
      <c r="O35" s="100"/>
      <c r="P35" s="100"/>
      <c r="Q35" s="100"/>
      <c r="R35" s="100"/>
      <c r="S35" s="100"/>
      <c r="T35" s="56"/>
    </row>
    <row r="36" spans="1:20" ht="23.25">
      <c r="A36" s="53"/>
      <c r="B36" s="49"/>
      <c r="C36" s="50"/>
      <c r="D36" s="51"/>
      <c r="E36" s="102"/>
      <c r="F36" s="102"/>
      <c r="G36" s="102"/>
      <c r="H36" s="102"/>
      <c r="I36" s="53"/>
      <c r="J36" s="56"/>
      <c r="K36" s="100"/>
      <c r="L36" s="100"/>
      <c r="M36" s="100"/>
      <c r="N36" s="100"/>
      <c r="O36" s="100"/>
      <c r="P36" s="100"/>
      <c r="Q36" s="100"/>
      <c r="R36" s="100"/>
      <c r="S36" s="100"/>
      <c r="T36" s="56"/>
    </row>
    <row r="37" spans="1:20" ht="23.25">
      <c r="A37" s="53"/>
      <c r="B37" s="87" t="s">
        <v>72</v>
      </c>
      <c r="C37" s="54"/>
      <c r="D37" s="51"/>
      <c r="E37" s="102"/>
      <c r="F37" s="102"/>
      <c r="G37" s="102"/>
      <c r="H37" s="102"/>
      <c r="I37" s="53"/>
      <c r="J37" s="56"/>
      <c r="K37" s="100"/>
      <c r="L37" s="100"/>
      <c r="M37" s="100"/>
      <c r="N37" s="100"/>
      <c r="O37" s="100"/>
      <c r="P37" s="100"/>
      <c r="Q37" s="100"/>
      <c r="R37" s="100"/>
      <c r="S37" s="100"/>
      <c r="T37" s="56"/>
    </row>
    <row r="38" spans="1:20" ht="22.5" customHeight="1">
      <c r="A38" s="53"/>
      <c r="B38" s="49"/>
      <c r="C38" s="50"/>
      <c r="D38" s="51"/>
      <c r="E38" s="102"/>
      <c r="F38" s="102"/>
      <c r="G38" s="102"/>
      <c r="H38" s="102"/>
      <c r="I38" s="53"/>
      <c r="J38" s="56"/>
      <c r="K38" s="100"/>
      <c r="L38" s="100"/>
      <c r="M38" s="100"/>
      <c r="N38" s="100"/>
      <c r="O38" s="100"/>
      <c r="P38" s="100"/>
      <c r="Q38" s="100"/>
      <c r="R38" s="100"/>
      <c r="S38" s="100"/>
      <c r="T38" s="56"/>
    </row>
    <row r="39" spans="1:20" ht="23.25">
      <c r="A39" s="53"/>
      <c r="B39" s="87" t="s">
        <v>73</v>
      </c>
      <c r="C39" s="54"/>
      <c r="D39" s="51"/>
      <c r="E39" s="102"/>
      <c r="F39" s="102"/>
      <c r="G39" s="102"/>
      <c r="H39" s="102"/>
      <c r="I39" s="53"/>
      <c r="J39" s="56"/>
      <c r="K39" s="100"/>
      <c r="L39" s="100"/>
      <c r="M39" s="100"/>
      <c r="N39" s="100"/>
      <c r="O39" s="100"/>
      <c r="P39" s="100"/>
      <c r="Q39" s="100"/>
      <c r="R39" s="100"/>
      <c r="S39" s="100"/>
      <c r="T39" s="56"/>
    </row>
    <row r="40" spans="1:20" ht="23.25">
      <c r="A40" s="53"/>
      <c r="B40" s="49"/>
      <c r="C40" s="50"/>
      <c r="D40" s="51"/>
      <c r="E40" s="102"/>
      <c r="F40" s="102"/>
      <c r="G40" s="102"/>
      <c r="H40" s="102"/>
      <c r="I40" s="53"/>
      <c r="J40" s="56"/>
      <c r="K40" s="100"/>
      <c r="L40" s="100"/>
      <c r="M40" s="100"/>
      <c r="N40" s="100"/>
      <c r="O40" s="100"/>
      <c r="P40" s="100"/>
      <c r="Q40" s="100"/>
      <c r="R40" s="100"/>
      <c r="S40" s="100"/>
      <c r="T40" s="56"/>
    </row>
    <row r="41" spans="1:20" ht="23.25">
      <c r="A41" s="53"/>
      <c r="B41" s="49" t="s">
        <v>50</v>
      </c>
      <c r="C41" s="54"/>
      <c r="D41" s="51"/>
      <c r="E41" s="102"/>
      <c r="F41" s="102"/>
      <c r="G41" s="102"/>
      <c r="H41" s="102"/>
      <c r="I41" s="53"/>
      <c r="J41" s="56"/>
      <c r="K41" s="100"/>
      <c r="L41" s="100"/>
      <c r="M41" s="100"/>
      <c r="N41" s="100"/>
      <c r="O41" s="100"/>
      <c r="P41" s="100"/>
      <c r="Q41" s="100"/>
      <c r="R41" s="100"/>
      <c r="S41" s="100"/>
      <c r="T41" s="56"/>
    </row>
    <row r="42" spans="1:20" ht="23.25">
      <c r="A42" s="53"/>
      <c r="B42" s="49"/>
      <c r="C42" s="50"/>
      <c r="D42" s="51"/>
      <c r="E42" s="55"/>
      <c r="F42" s="55"/>
      <c r="G42" s="55"/>
      <c r="H42" s="55"/>
      <c r="I42" s="53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22.5" customHeight="1">
      <c r="A43" s="53"/>
      <c r="B43" s="101" t="s">
        <v>48</v>
      </c>
      <c r="C43" s="103" t="str">
        <f>Validation!T12</f>
        <v>Not Enough Data</v>
      </c>
      <c r="D43" s="51"/>
      <c r="E43" s="102"/>
      <c r="F43" s="102"/>
      <c r="G43" s="102"/>
      <c r="H43" s="102"/>
      <c r="I43" s="53"/>
      <c r="J43" s="56"/>
      <c r="K43" s="100" t="s">
        <v>49</v>
      </c>
      <c r="L43" s="100"/>
      <c r="M43" s="100"/>
      <c r="N43" s="100"/>
      <c r="O43" s="100"/>
      <c r="P43" s="100"/>
      <c r="Q43" s="100"/>
      <c r="R43" s="100"/>
      <c r="S43" s="100"/>
      <c r="T43" s="56"/>
    </row>
    <row r="44" spans="1:20" ht="23.25">
      <c r="A44" s="53"/>
      <c r="B44" s="101"/>
      <c r="C44" s="103"/>
      <c r="D44" s="51"/>
      <c r="E44" s="102"/>
      <c r="F44" s="102"/>
      <c r="G44" s="102"/>
      <c r="H44" s="102"/>
      <c r="I44" s="53"/>
      <c r="J44" s="56"/>
      <c r="K44" s="100"/>
      <c r="L44" s="100"/>
      <c r="M44" s="100"/>
      <c r="N44" s="100"/>
      <c r="O44" s="100"/>
      <c r="P44" s="100"/>
      <c r="Q44" s="100"/>
      <c r="R44" s="100"/>
      <c r="S44" s="100"/>
      <c r="T44" s="56"/>
    </row>
    <row r="45" spans="1:20" ht="23.25">
      <c r="A45" s="53"/>
      <c r="B45" s="51"/>
      <c r="C45" s="51"/>
      <c r="D45" s="51"/>
      <c r="E45" s="51"/>
      <c r="F45" s="51"/>
      <c r="G45" s="51"/>
      <c r="H45" s="51"/>
      <c r="I45" s="53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</sheetData>
  <sheetProtection formatCells="0" formatColumns="0" formatRows="0"/>
  <protectedRanges>
    <protectedRange sqref="C9:C29 K10:K19" name="Range1"/>
    <protectedRange sqref="K9" name="Range1_1"/>
  </protectedRanges>
  <mergeCells count="33">
    <mergeCell ref="K43:S44"/>
    <mergeCell ref="K35:S41"/>
    <mergeCell ref="B43:B44"/>
    <mergeCell ref="E35:H41"/>
    <mergeCell ref="C43:C44"/>
    <mergeCell ref="E43:H44"/>
    <mergeCell ref="K31:S33"/>
    <mergeCell ref="C2:S2"/>
    <mergeCell ref="D8:E8"/>
    <mergeCell ref="D9:E9"/>
    <mergeCell ref="D10:E10"/>
    <mergeCell ref="D11:E11"/>
    <mergeCell ref="D21:E21"/>
    <mergeCell ref="D16:E16"/>
    <mergeCell ref="D28:E28"/>
    <mergeCell ref="D24:E24"/>
    <mergeCell ref="D12:E12"/>
    <mergeCell ref="D18:E18"/>
    <mergeCell ref="D22:E22"/>
    <mergeCell ref="D17:E17"/>
    <mergeCell ref="D19:E19"/>
    <mergeCell ref="D20:E20"/>
    <mergeCell ref="D29:E29"/>
    <mergeCell ref="A1:T1"/>
    <mergeCell ref="B4:C5"/>
    <mergeCell ref="K4:S5"/>
    <mergeCell ref="D26:E26"/>
    <mergeCell ref="D27:E27"/>
    <mergeCell ref="D13:E13"/>
    <mergeCell ref="D15:E15"/>
    <mergeCell ref="D23:E23"/>
    <mergeCell ref="D25:E25"/>
    <mergeCell ref="D14:E14"/>
  </mergeCells>
  <dataValidations count="2">
    <dataValidation type="list" allowBlank="1" showInputMessage="1" showErrorMessage="1" errorTitle="Invalid MVMS Value" error="Choose one of the items in the drop-down list." sqref="C27">
      <formula1>"Well Organized, Organized, Moderately Organized, Partially Organized, Not Yet Organized,Not Enough Data"</formula1>
    </dataValidation>
    <dataValidation type="decimal" allowBlank="1" showInputMessage="1" showErrorMessage="1" errorTitle="Error - Invalid Data" error="Result must be entered as a whole number, including percentages (e.g., 93% should be entered as 93, not 0.93)." sqref="C28:C29 C9:C26 K9:K19">
      <formula1>0</formula1>
      <formula2>100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36" r:id="rId2"/>
  <ignoredErrors>
    <ignoredError sqref="R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43"/>
  <sheetViews>
    <sheetView zoomScalePageLayoutView="0" workbookViewId="0" topLeftCell="M1">
      <selection activeCell="U10" sqref="U10"/>
    </sheetView>
  </sheetViews>
  <sheetFormatPr defaultColWidth="9.140625" defaultRowHeight="15"/>
  <cols>
    <col min="1" max="1" width="8.7109375" style="0" customWidth="1"/>
    <col min="2" max="2" width="30.421875" style="0" bestFit="1" customWidth="1"/>
    <col min="3" max="4" width="8.7109375" style="0" customWidth="1"/>
    <col min="5" max="5" width="15.140625" style="0" bestFit="1" customWidth="1"/>
    <col min="6" max="6" width="28.28125" style="0" bestFit="1" customWidth="1"/>
    <col min="7" max="7" width="0" style="0" hidden="1" customWidth="1"/>
    <col min="8" max="8" width="15.140625" style="0" bestFit="1" customWidth="1"/>
    <col min="9" max="9" width="8.7109375" style="0" customWidth="1"/>
    <col min="10" max="10" width="9.00390625" style="0" customWidth="1"/>
    <col min="11" max="13" width="8.7109375" style="0" customWidth="1"/>
    <col min="14" max="14" width="27.28125" style="0" bestFit="1" customWidth="1"/>
    <col min="19" max="19" width="9.7109375" style="0" bestFit="1" customWidth="1"/>
    <col min="20" max="20" width="23.421875" style="0" bestFit="1" customWidth="1"/>
    <col min="21" max="21" width="21.8515625" style="0" bestFit="1" customWidth="1"/>
    <col min="22" max="22" width="11.00390625" style="0" bestFit="1" customWidth="1"/>
  </cols>
  <sheetData>
    <row r="1" ht="15.75" thickBot="1"/>
    <row r="2" spans="2:4" ht="15">
      <c r="B2" s="85" t="s">
        <v>70</v>
      </c>
      <c r="C2" s="86"/>
      <c r="D2" s="84"/>
    </row>
    <row r="3" spans="2:4" ht="15.75" thickBot="1">
      <c r="B3" s="78" t="s">
        <v>69</v>
      </c>
      <c r="C3" s="77"/>
      <c r="D3" s="76"/>
    </row>
    <row r="4" spans="2:27" ht="15">
      <c r="B4" s="78" t="s">
        <v>43</v>
      </c>
      <c r="C4" s="77"/>
      <c r="D4" s="76"/>
      <c r="N4" s="83" t="s">
        <v>68</v>
      </c>
      <c r="O4" s="82"/>
      <c r="P4" s="82"/>
      <c r="Q4" s="82" t="s">
        <v>67</v>
      </c>
      <c r="R4" s="82"/>
      <c r="S4" s="82"/>
      <c r="T4" s="82"/>
      <c r="U4" s="82"/>
      <c r="V4" s="82" t="s">
        <v>66</v>
      </c>
      <c r="W4" s="82"/>
      <c r="X4" s="82"/>
      <c r="Y4" s="82"/>
      <c r="Z4" s="82"/>
      <c r="AA4" s="81"/>
    </row>
    <row r="5" spans="2:27" ht="15">
      <c r="B5" s="78" t="s">
        <v>65</v>
      </c>
      <c r="C5" s="77"/>
      <c r="D5" s="76"/>
      <c r="N5" s="72" t="s">
        <v>52</v>
      </c>
      <c r="O5" s="71" t="s">
        <v>53</v>
      </c>
      <c r="P5" s="71" t="s">
        <v>54</v>
      </c>
      <c r="Q5" s="71" t="s">
        <v>55</v>
      </c>
      <c r="R5" s="71" t="s">
        <v>57</v>
      </c>
      <c r="S5" s="71" t="s">
        <v>64</v>
      </c>
      <c r="T5" s="71" t="s">
        <v>74</v>
      </c>
      <c r="U5" s="80" t="s">
        <v>63</v>
      </c>
      <c r="V5" s="71" t="s">
        <v>52</v>
      </c>
      <c r="W5" s="71" t="s">
        <v>53</v>
      </c>
      <c r="X5" s="80" t="s">
        <v>54</v>
      </c>
      <c r="Y5" s="71" t="s">
        <v>55</v>
      </c>
      <c r="Z5" s="80" t="s">
        <v>57</v>
      </c>
      <c r="AA5" s="70" t="s">
        <v>62</v>
      </c>
    </row>
    <row r="6" spans="2:27" ht="15">
      <c r="B6" s="78" t="s">
        <v>61</v>
      </c>
      <c r="C6" s="77"/>
      <c r="D6" s="76"/>
      <c r="N6" s="72">
        <f>IF(SQRP_HS!C33="Level 3",1,0)</f>
        <v>0</v>
      </c>
      <c r="O6" s="79">
        <f>IF(SQRP_HS!C33="Level 2",1,0)</f>
        <v>0</v>
      </c>
      <c r="P6" s="79">
        <f>IF(SQRP_HS!$C$33="Level 2+",1,0)</f>
        <v>0</v>
      </c>
      <c r="Q6" s="79">
        <f>IF(SQRP_HS!$C$33="Level 1",1,0)</f>
        <v>0</v>
      </c>
      <c r="R6" s="79">
        <f>IF(SQRP_HS!$C$33="Level 1+",1,0)</f>
        <v>0</v>
      </c>
      <c r="S6" s="71">
        <f>IF(SQRP_HS!C35="Y",1,0)</f>
        <v>0</v>
      </c>
      <c r="T6" s="71">
        <f>IF(SQRP_HS!C39="Y",1,0)</f>
        <v>0</v>
      </c>
      <c r="U6" s="71">
        <f>IF(SQRP_HS!C37="Y",1,0)</f>
        <v>0</v>
      </c>
      <c r="V6" s="71">
        <f>IF(SQRP_HS!$C$41="Level 3",1,0)</f>
        <v>0</v>
      </c>
      <c r="W6" s="71">
        <f>IF(SQRP_HS!$C$41="Level 2",1,0)</f>
        <v>0</v>
      </c>
      <c r="X6" s="71">
        <f>IF(SQRP_HS!$C$41="Level 2+",1,0)</f>
        <v>0</v>
      </c>
      <c r="Y6" s="71">
        <f>IF(SQRP_HS!$C$41="Level 1",1,0)</f>
        <v>0</v>
      </c>
      <c r="Z6" s="71">
        <f>IF(SQRP_HS!$C$41="Level 1+",1,0)</f>
        <v>0</v>
      </c>
      <c r="AA6" s="70">
        <f>IF(SQRP_HS!C33="No Rating Available",1,0)</f>
        <v>1</v>
      </c>
    </row>
    <row r="7" spans="2:27" ht="15">
      <c r="B7" s="78" t="s">
        <v>60</v>
      </c>
      <c r="C7" s="77"/>
      <c r="D7" s="76"/>
      <c r="N7" s="72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0"/>
    </row>
    <row r="8" spans="2:27" ht="15.75" thickBot="1">
      <c r="B8" s="75"/>
      <c r="C8" s="74"/>
      <c r="D8" s="73"/>
      <c r="N8" s="72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0"/>
    </row>
    <row r="9" spans="14:27" ht="15">
      <c r="N9" s="72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0"/>
    </row>
    <row r="10" spans="14:27" ht="25.5" customHeight="1">
      <c r="N10" s="72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0"/>
    </row>
    <row r="11" spans="14:27" ht="15">
      <c r="N11" s="72"/>
      <c r="O11" s="71"/>
      <c r="P11" s="71"/>
      <c r="Q11" s="71"/>
      <c r="R11" s="91"/>
      <c r="S11" s="71"/>
      <c r="T11" s="71"/>
      <c r="U11" s="71"/>
      <c r="V11" s="71"/>
      <c r="W11" s="71"/>
      <c r="X11" s="71"/>
      <c r="Y11" s="71"/>
      <c r="Z11" s="71"/>
      <c r="AA11" s="70"/>
    </row>
    <row r="12" spans="11:27" ht="15.75" thickBot="1">
      <c r="K12" s="66"/>
      <c r="L12" s="65"/>
      <c r="N12" s="88"/>
      <c r="O12" s="89"/>
      <c r="P12" s="90"/>
      <c r="Q12" s="89"/>
      <c r="R12" s="89"/>
      <c r="S12" s="68"/>
      <c r="T12" s="69" t="str">
        <f>#VALUE!</f>
        <v>Not Enough Data</v>
      </c>
      <c r="U12" s="69"/>
      <c r="V12" s="68"/>
      <c r="W12" s="68"/>
      <c r="X12" s="68"/>
      <c r="Y12" s="68"/>
      <c r="Z12" s="68"/>
      <c r="AA12" s="67"/>
    </row>
    <row r="13" spans="11:12" ht="15">
      <c r="K13" s="66"/>
      <c r="L13" s="65"/>
    </row>
    <row r="14" ht="14.25" customHeight="1"/>
    <row r="16" ht="15" customHeight="1"/>
    <row r="18" spans="11:12" ht="15">
      <c r="K18" s="65"/>
      <c r="L18" s="65"/>
    </row>
    <row r="19" spans="11:12" ht="15">
      <c r="K19" s="65"/>
      <c r="L19" s="66"/>
    </row>
    <row r="20" spans="11:12" ht="15">
      <c r="K20" s="65"/>
      <c r="L20" s="66"/>
    </row>
    <row r="21" spans="11:12" ht="15">
      <c r="K21" s="66"/>
      <c r="L21" s="65"/>
    </row>
    <row r="22" spans="11:12" ht="15">
      <c r="K22" s="66"/>
      <c r="L22" s="65"/>
    </row>
    <row r="23" spans="11:12" ht="15">
      <c r="K23" s="65"/>
      <c r="L23" s="65"/>
    </row>
    <row r="24" spans="11:12" ht="15">
      <c r="K24" s="65"/>
      <c r="L24" s="65"/>
    </row>
    <row r="25" spans="11:12" ht="15">
      <c r="K25" s="65"/>
      <c r="L25" s="65"/>
    </row>
    <row r="26" spans="11:12" ht="15">
      <c r="K26" s="65"/>
      <c r="L26" s="65"/>
    </row>
    <row r="27" spans="11:12" ht="15">
      <c r="K27" s="65"/>
      <c r="L27" s="65"/>
    </row>
    <row r="33" ht="45.75" customHeight="1"/>
    <row r="36" ht="15.75" thickBot="1"/>
    <row r="37" spans="2:6" ht="15">
      <c r="B37" s="104" t="s">
        <v>59</v>
      </c>
      <c r="C37" s="105"/>
      <c r="E37" s="106" t="s">
        <v>47</v>
      </c>
      <c r="F37" s="107"/>
    </row>
    <row r="38" spans="2:6" ht="15">
      <c r="B38" s="64" t="s">
        <v>58</v>
      </c>
      <c r="C38" s="63"/>
      <c r="E38" s="60" t="s">
        <v>57</v>
      </c>
      <c r="F38" s="59"/>
    </row>
    <row r="39" spans="2:6" ht="15.75" thickBot="1">
      <c r="B39" s="62" t="s">
        <v>56</v>
      </c>
      <c r="C39" s="61"/>
      <c r="E39" s="60" t="s">
        <v>55</v>
      </c>
      <c r="F39" s="59"/>
    </row>
    <row r="40" spans="5:6" ht="15">
      <c r="E40" s="60" t="s">
        <v>54</v>
      </c>
      <c r="F40" s="59"/>
    </row>
    <row r="41" spans="5:6" ht="15.75" thickBot="1">
      <c r="E41" s="58" t="s">
        <v>53</v>
      </c>
      <c r="F41" s="57"/>
    </row>
    <row r="42" spans="5:6" ht="15">
      <c r="E42" s="60" t="s">
        <v>52</v>
      </c>
      <c r="F42" s="59"/>
    </row>
    <row r="43" spans="5:6" ht="15.75" thickBot="1">
      <c r="E43" s="58" t="s">
        <v>51</v>
      </c>
      <c r="F43" s="57"/>
    </row>
  </sheetData>
  <sheetProtection/>
  <mergeCells count="2">
    <mergeCell ref="B37:C37"/>
    <mergeCell ref="E37:F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Chicago Public Schools</dc:creator>
  <cp:keywords/>
  <dc:description/>
  <cp:lastModifiedBy>Lee, Michelle  </cp:lastModifiedBy>
  <cp:lastPrinted>2019-11-06T17:08:50Z</cp:lastPrinted>
  <dcterms:created xsi:type="dcterms:W3CDTF">2013-09-17T18:41:03Z</dcterms:created>
  <dcterms:modified xsi:type="dcterms:W3CDTF">2019-12-04T19:45:39Z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