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jruppel/Downloads/"/>
    </mc:Choice>
  </mc:AlternateContent>
  <bookViews>
    <workbookView xWindow="4020" yWindow="500" windowWidth="28800" windowHeight="15420" firstSheet="1" activeTab="1"/>
  </bookViews>
  <sheets>
    <sheet name="OUTPUT NON-REPORTED" sheetId="6" state="hidden" r:id="rId1"/>
    <sheet name="Information" sheetId="21" r:id="rId2"/>
    <sheet name="Data" sheetId="17" r:id="rId3"/>
    <sheet name="Preliminary Results" sheetId="20" state="hidden" r:id="rId4"/>
  </sheets>
  <definedNames>
    <definedName name="_xlnm._FilterDatabase" localSheetId="2" hidden="1">Data!$A$2:$AK$528</definedName>
    <definedName name="_xlnm._FilterDatabase" localSheetId="0" hidden="1">'OUTPUT NON-REPORTED'!$A$2:$BI$39</definedName>
    <definedName name="Z_1B53FF84_25ED_4B63_B58A_FC4CA3ED1906_.wvu.FilterData" localSheetId="2" hidden="1">Data!$A$3:$W$528</definedName>
  </definedNames>
  <calcPr calcId="150001" concurrentCalc="0"/>
  <customWorkbookViews>
    <customWorkbookView name="Filter 1" guid="{1B53FF84-25ED-4B63-B58A-FC4CA3ED1906}" maximized="1" windowWidth="0" windowHeight="0" activeSheetId="0"/>
    <customWorkbookView name="Filter 3" guid="{10393D2C-CFE2-4CF3-A647-B30226CE27D3}" maximized="1" windowWidth="0" windowHeight="0" activeSheetId="0"/>
    <customWorkbookView name="Filter 2" guid="{64B46CA4-2AF4-4E6F-8A6F-8684C42918EF}" maximized="1" windowWidth="0" windowHeight="0" activeSheetId="0"/>
  </customWorkbookViews>
  <pivotCaches>
    <pivotCache cacheId="0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" i="20" l="1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E36" i="20"/>
  <c r="C36" i="20"/>
  <c r="E26" i="20"/>
  <c r="C26" i="20"/>
  <c r="D17" i="20"/>
  <c r="C17" i="20"/>
  <c r="B17" i="20"/>
  <c r="D16" i="20"/>
  <c r="C16" i="20"/>
  <c r="B16" i="20"/>
  <c r="D15" i="20"/>
  <c r="C15" i="20"/>
  <c r="B15" i="20"/>
  <c r="BG36" i="6"/>
  <c r="BF36" i="6"/>
  <c r="BE36" i="6"/>
  <c r="BD36" i="6"/>
  <c r="AV36" i="6"/>
  <c r="AU36" i="6"/>
  <c r="AT36" i="6"/>
  <c r="AQ36" i="6"/>
  <c r="AP36" i="6"/>
  <c r="AN36" i="6"/>
  <c r="AM36" i="6"/>
  <c r="AK36" i="6"/>
  <c r="AA36" i="6"/>
  <c r="Z36" i="6"/>
  <c r="Y36" i="6"/>
  <c r="X36" i="6"/>
  <c r="W36" i="6"/>
  <c r="V36" i="6"/>
  <c r="P36" i="6"/>
  <c r="O36" i="6"/>
  <c r="C36" i="6"/>
  <c r="AV35" i="6"/>
  <c r="AW35" i="6"/>
  <c r="AU35" i="6"/>
  <c r="AT35" i="6"/>
  <c r="AQ35" i="6"/>
  <c r="AP35" i="6"/>
  <c r="AN35" i="6"/>
  <c r="AM35" i="6"/>
  <c r="AK35" i="6"/>
  <c r="AA35" i="6"/>
  <c r="Z35" i="6"/>
  <c r="Y35" i="6"/>
  <c r="X35" i="6"/>
  <c r="W35" i="6"/>
  <c r="V35" i="6"/>
  <c r="P35" i="6"/>
  <c r="O35" i="6"/>
  <c r="C35" i="6"/>
  <c r="AV34" i="6"/>
  <c r="AU34" i="6"/>
  <c r="AT34" i="6"/>
  <c r="AQ34" i="6"/>
  <c r="AP34" i="6"/>
  <c r="AN34" i="6"/>
  <c r="AM34" i="6"/>
  <c r="AK34" i="6"/>
  <c r="AA34" i="6"/>
  <c r="Z34" i="6"/>
  <c r="Y34" i="6"/>
  <c r="X34" i="6"/>
  <c r="W34" i="6"/>
  <c r="V34" i="6"/>
  <c r="P34" i="6"/>
  <c r="O34" i="6"/>
  <c r="C34" i="6"/>
  <c r="AV33" i="6"/>
  <c r="AU33" i="6"/>
  <c r="AT33" i="6"/>
  <c r="AQ33" i="6"/>
  <c r="AP33" i="6"/>
  <c r="AN33" i="6"/>
  <c r="AM33" i="6"/>
  <c r="AK33" i="6"/>
  <c r="AA33" i="6"/>
  <c r="Z33" i="6"/>
  <c r="Y33" i="6"/>
  <c r="X33" i="6"/>
  <c r="W33" i="6"/>
  <c r="V33" i="6"/>
  <c r="P33" i="6"/>
  <c r="O33" i="6"/>
  <c r="C33" i="6"/>
  <c r="AV32" i="6"/>
  <c r="AU32" i="6"/>
  <c r="AT32" i="6"/>
  <c r="AQ32" i="6"/>
  <c r="AP32" i="6"/>
  <c r="AN32" i="6"/>
  <c r="AM32" i="6"/>
  <c r="AK32" i="6"/>
  <c r="AA32" i="6"/>
  <c r="Z32" i="6"/>
  <c r="Y32" i="6"/>
  <c r="X32" i="6"/>
  <c r="W32" i="6"/>
  <c r="V32" i="6"/>
  <c r="P32" i="6"/>
  <c r="O32" i="6"/>
  <c r="C32" i="6"/>
  <c r="AV31" i="6"/>
  <c r="AU31" i="6"/>
  <c r="AT31" i="6"/>
  <c r="AQ31" i="6"/>
  <c r="AP31" i="6"/>
  <c r="AN31" i="6"/>
  <c r="AM31" i="6"/>
  <c r="AK31" i="6"/>
  <c r="AA31" i="6"/>
  <c r="Z31" i="6"/>
  <c r="Y31" i="6"/>
  <c r="X31" i="6"/>
  <c r="W31" i="6"/>
  <c r="V31" i="6"/>
  <c r="P31" i="6"/>
  <c r="O31" i="6"/>
  <c r="C31" i="6"/>
  <c r="AV30" i="6"/>
  <c r="AU30" i="6"/>
  <c r="AT30" i="6"/>
  <c r="AQ30" i="6"/>
  <c r="AP30" i="6"/>
  <c r="AN30" i="6"/>
  <c r="AM30" i="6"/>
  <c r="AK30" i="6"/>
  <c r="AA30" i="6"/>
  <c r="Z30" i="6"/>
  <c r="Y30" i="6"/>
  <c r="X30" i="6"/>
  <c r="W30" i="6"/>
  <c r="V30" i="6"/>
  <c r="P30" i="6"/>
  <c r="O30" i="6"/>
  <c r="C30" i="6"/>
  <c r="AV29" i="6"/>
  <c r="AU29" i="6"/>
  <c r="AT29" i="6"/>
  <c r="AQ29" i="6"/>
  <c r="AP29" i="6"/>
  <c r="AN29" i="6"/>
  <c r="AM29" i="6"/>
  <c r="AK29" i="6"/>
  <c r="AA29" i="6"/>
  <c r="Z29" i="6"/>
  <c r="Y29" i="6"/>
  <c r="X29" i="6"/>
  <c r="W29" i="6"/>
  <c r="V29" i="6"/>
  <c r="P29" i="6"/>
  <c r="O29" i="6"/>
  <c r="C29" i="6"/>
  <c r="AV28" i="6"/>
  <c r="AU28" i="6"/>
  <c r="AT28" i="6"/>
  <c r="AQ28" i="6"/>
  <c r="AP28" i="6"/>
  <c r="AN28" i="6"/>
  <c r="AM28" i="6"/>
  <c r="AK28" i="6"/>
  <c r="AA28" i="6"/>
  <c r="Z28" i="6"/>
  <c r="Y28" i="6"/>
  <c r="X28" i="6"/>
  <c r="W28" i="6"/>
  <c r="V28" i="6"/>
  <c r="P28" i="6"/>
  <c r="O28" i="6"/>
  <c r="C28" i="6"/>
  <c r="AV27" i="6"/>
  <c r="AU27" i="6"/>
  <c r="AT27" i="6"/>
  <c r="AQ27" i="6"/>
  <c r="AP27" i="6"/>
  <c r="AN27" i="6"/>
  <c r="AM27" i="6"/>
  <c r="AK27" i="6"/>
  <c r="AA27" i="6"/>
  <c r="Z27" i="6"/>
  <c r="Y27" i="6"/>
  <c r="X27" i="6"/>
  <c r="W27" i="6"/>
  <c r="V27" i="6"/>
  <c r="P27" i="6"/>
  <c r="O27" i="6"/>
  <c r="C27" i="6"/>
  <c r="AV26" i="6"/>
  <c r="AU26" i="6"/>
  <c r="AT26" i="6"/>
  <c r="AQ26" i="6"/>
  <c r="AP26" i="6"/>
  <c r="AN26" i="6"/>
  <c r="AM26" i="6"/>
  <c r="AK26" i="6"/>
  <c r="AA26" i="6"/>
  <c r="Z26" i="6"/>
  <c r="Y26" i="6"/>
  <c r="X26" i="6"/>
  <c r="W26" i="6"/>
  <c r="V26" i="6"/>
  <c r="P26" i="6"/>
  <c r="O26" i="6"/>
  <c r="C26" i="6"/>
  <c r="AV25" i="6"/>
  <c r="AU25" i="6"/>
  <c r="AT25" i="6"/>
  <c r="AQ25" i="6"/>
  <c r="AP25" i="6"/>
  <c r="AN25" i="6"/>
  <c r="AM25" i="6"/>
  <c r="AK25" i="6"/>
  <c r="AA25" i="6"/>
  <c r="Z25" i="6"/>
  <c r="Y25" i="6"/>
  <c r="X25" i="6"/>
  <c r="W25" i="6"/>
  <c r="V25" i="6"/>
  <c r="P25" i="6"/>
  <c r="O25" i="6"/>
  <c r="C25" i="6"/>
  <c r="AV24" i="6"/>
  <c r="AU24" i="6"/>
  <c r="AT24" i="6"/>
  <c r="AQ24" i="6"/>
  <c r="AP24" i="6"/>
  <c r="AN24" i="6"/>
  <c r="AM24" i="6"/>
  <c r="AK24" i="6"/>
  <c r="AA24" i="6"/>
  <c r="Z24" i="6"/>
  <c r="Y24" i="6"/>
  <c r="X24" i="6"/>
  <c r="W24" i="6"/>
  <c r="V24" i="6"/>
  <c r="P24" i="6"/>
  <c r="O24" i="6"/>
  <c r="C24" i="6"/>
  <c r="AV23" i="6"/>
  <c r="AU23" i="6"/>
  <c r="AT23" i="6"/>
  <c r="AQ23" i="6"/>
  <c r="AP23" i="6"/>
  <c r="AN23" i="6"/>
  <c r="AM23" i="6"/>
  <c r="AK23" i="6"/>
  <c r="AA23" i="6"/>
  <c r="Z23" i="6"/>
  <c r="Y23" i="6"/>
  <c r="X23" i="6"/>
  <c r="W23" i="6"/>
  <c r="V23" i="6"/>
  <c r="P23" i="6"/>
  <c r="O23" i="6"/>
  <c r="C23" i="6"/>
  <c r="AV22" i="6"/>
  <c r="AU22" i="6"/>
  <c r="AT22" i="6"/>
  <c r="AQ22" i="6"/>
  <c r="AP22" i="6"/>
  <c r="AN22" i="6"/>
  <c r="AM22" i="6"/>
  <c r="AK22" i="6"/>
  <c r="AA22" i="6"/>
  <c r="Z22" i="6"/>
  <c r="Y22" i="6"/>
  <c r="X22" i="6"/>
  <c r="W22" i="6"/>
  <c r="V22" i="6"/>
  <c r="P22" i="6"/>
  <c r="O22" i="6"/>
  <c r="C22" i="6"/>
  <c r="AV21" i="6"/>
  <c r="AU21" i="6"/>
  <c r="AT21" i="6"/>
  <c r="AQ21" i="6"/>
  <c r="AP21" i="6"/>
  <c r="AN21" i="6"/>
  <c r="AM21" i="6"/>
  <c r="AK21" i="6"/>
  <c r="AA21" i="6"/>
  <c r="Z21" i="6"/>
  <c r="Y21" i="6"/>
  <c r="X21" i="6"/>
  <c r="W21" i="6"/>
  <c r="V21" i="6"/>
  <c r="P21" i="6"/>
  <c r="O21" i="6"/>
  <c r="C21" i="6"/>
  <c r="AV20" i="6"/>
  <c r="AU20" i="6"/>
  <c r="AT20" i="6"/>
  <c r="AQ20" i="6"/>
  <c r="AP20" i="6"/>
  <c r="AN20" i="6"/>
  <c r="AM20" i="6"/>
  <c r="AK20" i="6"/>
  <c r="AA20" i="6"/>
  <c r="Z20" i="6"/>
  <c r="Y20" i="6"/>
  <c r="X20" i="6"/>
  <c r="W20" i="6"/>
  <c r="V20" i="6"/>
  <c r="P20" i="6"/>
  <c r="O20" i="6"/>
  <c r="C20" i="6"/>
  <c r="AV19" i="6"/>
  <c r="AU19" i="6"/>
  <c r="AT19" i="6"/>
  <c r="AQ19" i="6"/>
  <c r="AP19" i="6"/>
  <c r="AN19" i="6"/>
  <c r="AM19" i="6"/>
  <c r="AK19" i="6"/>
  <c r="AA19" i="6"/>
  <c r="Z19" i="6"/>
  <c r="Y19" i="6"/>
  <c r="X19" i="6"/>
  <c r="W19" i="6"/>
  <c r="V19" i="6"/>
  <c r="P19" i="6"/>
  <c r="O19" i="6"/>
  <c r="C19" i="6"/>
  <c r="AV18" i="6"/>
  <c r="AU18" i="6"/>
  <c r="AT18" i="6"/>
  <c r="AQ18" i="6"/>
  <c r="AP18" i="6"/>
  <c r="AN18" i="6"/>
  <c r="AM18" i="6"/>
  <c r="AK18" i="6"/>
  <c r="AA18" i="6"/>
  <c r="Z18" i="6"/>
  <c r="Y18" i="6"/>
  <c r="X18" i="6"/>
  <c r="W18" i="6"/>
  <c r="V18" i="6"/>
  <c r="P18" i="6"/>
  <c r="O18" i="6"/>
  <c r="C18" i="6"/>
  <c r="AV17" i="6"/>
  <c r="AU17" i="6"/>
  <c r="AT17" i="6"/>
  <c r="AQ17" i="6"/>
  <c r="AP17" i="6"/>
  <c r="AN17" i="6"/>
  <c r="AM17" i="6"/>
  <c r="AK17" i="6"/>
  <c r="AA17" i="6"/>
  <c r="Z17" i="6"/>
  <c r="Y17" i="6"/>
  <c r="X17" i="6"/>
  <c r="W17" i="6"/>
  <c r="V17" i="6"/>
  <c r="P17" i="6"/>
  <c r="O17" i="6"/>
  <c r="C17" i="6"/>
  <c r="AV16" i="6"/>
  <c r="AU16" i="6"/>
  <c r="AT16" i="6"/>
  <c r="AQ16" i="6"/>
  <c r="AP16" i="6"/>
  <c r="AN16" i="6"/>
  <c r="AM16" i="6"/>
  <c r="AK16" i="6"/>
  <c r="AA16" i="6"/>
  <c r="Z16" i="6"/>
  <c r="Y16" i="6"/>
  <c r="X16" i="6"/>
  <c r="W16" i="6"/>
  <c r="V16" i="6"/>
  <c r="P16" i="6"/>
  <c r="O16" i="6"/>
  <c r="C16" i="6"/>
  <c r="AV15" i="6"/>
  <c r="AU15" i="6"/>
  <c r="AT15" i="6"/>
  <c r="AQ15" i="6"/>
  <c r="AP15" i="6"/>
  <c r="AN15" i="6"/>
  <c r="AM15" i="6"/>
  <c r="AK15" i="6"/>
  <c r="AA15" i="6"/>
  <c r="Z15" i="6"/>
  <c r="Y15" i="6"/>
  <c r="X15" i="6"/>
  <c r="W15" i="6"/>
  <c r="V15" i="6"/>
  <c r="P15" i="6"/>
  <c r="O15" i="6"/>
  <c r="C15" i="6"/>
  <c r="AV14" i="6"/>
  <c r="AU14" i="6"/>
  <c r="AT14" i="6"/>
  <c r="AQ14" i="6"/>
  <c r="AP14" i="6"/>
  <c r="AN14" i="6"/>
  <c r="AM14" i="6"/>
  <c r="AK14" i="6"/>
  <c r="AA14" i="6"/>
  <c r="Z14" i="6"/>
  <c r="Y14" i="6"/>
  <c r="X14" i="6"/>
  <c r="W14" i="6"/>
  <c r="V14" i="6"/>
  <c r="P14" i="6"/>
  <c r="O14" i="6"/>
  <c r="C14" i="6"/>
  <c r="AV13" i="6"/>
  <c r="AU13" i="6"/>
  <c r="AT13" i="6"/>
  <c r="AQ13" i="6"/>
  <c r="AP13" i="6"/>
  <c r="AN13" i="6"/>
  <c r="AM13" i="6"/>
  <c r="AK13" i="6"/>
  <c r="AA13" i="6"/>
  <c r="Z13" i="6"/>
  <c r="Y13" i="6"/>
  <c r="X13" i="6"/>
  <c r="W13" i="6"/>
  <c r="V13" i="6"/>
  <c r="P13" i="6"/>
  <c r="O13" i="6"/>
  <c r="C13" i="6"/>
  <c r="AV12" i="6"/>
  <c r="AU12" i="6"/>
  <c r="AT12" i="6"/>
  <c r="AQ12" i="6"/>
  <c r="AP12" i="6"/>
  <c r="AN12" i="6"/>
  <c r="AM12" i="6"/>
  <c r="AK12" i="6"/>
  <c r="AA12" i="6"/>
  <c r="Z12" i="6"/>
  <c r="Y12" i="6"/>
  <c r="X12" i="6"/>
  <c r="W12" i="6"/>
  <c r="V12" i="6"/>
  <c r="P12" i="6"/>
  <c r="O12" i="6"/>
  <c r="C12" i="6"/>
  <c r="AV11" i="6"/>
  <c r="AU11" i="6"/>
  <c r="AT11" i="6"/>
  <c r="AQ11" i="6"/>
  <c r="AP11" i="6"/>
  <c r="AN11" i="6"/>
  <c r="AM11" i="6"/>
  <c r="AK11" i="6"/>
  <c r="AA11" i="6"/>
  <c r="Z11" i="6"/>
  <c r="Y11" i="6"/>
  <c r="X11" i="6"/>
  <c r="W11" i="6"/>
  <c r="V11" i="6"/>
  <c r="P11" i="6"/>
  <c r="O11" i="6"/>
  <c r="C11" i="6"/>
  <c r="AV10" i="6"/>
  <c r="AU10" i="6"/>
  <c r="AT10" i="6"/>
  <c r="AQ10" i="6"/>
  <c r="AP10" i="6"/>
  <c r="AN10" i="6"/>
  <c r="AM10" i="6"/>
  <c r="AK10" i="6"/>
  <c r="AA10" i="6"/>
  <c r="Z10" i="6"/>
  <c r="Y10" i="6"/>
  <c r="X10" i="6"/>
  <c r="W10" i="6"/>
  <c r="V10" i="6"/>
  <c r="P10" i="6"/>
  <c r="O10" i="6"/>
  <c r="C10" i="6"/>
  <c r="AV9" i="6"/>
  <c r="AU9" i="6"/>
  <c r="AT9" i="6"/>
  <c r="AQ9" i="6"/>
  <c r="AP9" i="6"/>
  <c r="AN9" i="6"/>
  <c r="AM9" i="6"/>
  <c r="AK9" i="6"/>
  <c r="AA9" i="6"/>
  <c r="Z9" i="6"/>
  <c r="Y9" i="6"/>
  <c r="X9" i="6"/>
  <c r="W9" i="6"/>
  <c r="V9" i="6"/>
  <c r="P9" i="6"/>
  <c r="O9" i="6"/>
  <c r="C9" i="6"/>
  <c r="AV8" i="6"/>
  <c r="AU8" i="6"/>
  <c r="AT8" i="6"/>
  <c r="AQ8" i="6"/>
  <c r="AP8" i="6"/>
  <c r="AN8" i="6"/>
  <c r="AM8" i="6"/>
  <c r="AK8" i="6"/>
  <c r="AA8" i="6"/>
  <c r="Z8" i="6"/>
  <c r="Y8" i="6"/>
  <c r="X8" i="6"/>
  <c r="W8" i="6"/>
  <c r="V8" i="6"/>
  <c r="P8" i="6"/>
  <c r="O8" i="6"/>
  <c r="C8" i="6"/>
  <c r="AQ5" i="6"/>
  <c r="AP5" i="6"/>
  <c r="AE5" i="6"/>
  <c r="AG5" i="6"/>
  <c r="U5" i="6"/>
  <c r="T5" i="6"/>
  <c r="Q5" i="6"/>
  <c r="R5" i="6"/>
  <c r="N5" i="6"/>
  <c r="BG4" i="6"/>
  <c r="BF4" i="6"/>
  <c r="BE4" i="6"/>
  <c r="BD4" i="6"/>
  <c r="AV4" i="6"/>
  <c r="AU4" i="6"/>
  <c r="AT4" i="6"/>
  <c r="AN4" i="6"/>
  <c r="AN5" i="6"/>
  <c r="AM4" i="6"/>
  <c r="AM5" i="6"/>
  <c r="AK4" i="6"/>
  <c r="AK5" i="6"/>
  <c r="AA4" i="6"/>
  <c r="Z4" i="6"/>
  <c r="W4" i="6"/>
  <c r="V4" i="6"/>
  <c r="U4" i="6"/>
  <c r="T4" i="6"/>
  <c r="Q4" i="6"/>
  <c r="R4" i="6"/>
  <c r="S4" i="6"/>
  <c r="C4" i="6"/>
  <c r="AV3" i="6"/>
  <c r="AU3" i="6"/>
  <c r="AT3" i="6"/>
  <c r="AN3" i="6"/>
  <c r="AM3" i="6"/>
  <c r="AK3" i="6"/>
  <c r="AA3" i="6"/>
  <c r="Z3" i="6"/>
  <c r="Y3" i="6"/>
  <c r="X3" i="6"/>
  <c r="W3" i="6"/>
  <c r="V3" i="6"/>
  <c r="Q3" i="6"/>
  <c r="T3" i="6"/>
  <c r="U3" i="6"/>
  <c r="C3" i="6"/>
  <c r="AL34" i="6"/>
  <c r="AL26" i="6"/>
  <c r="AL23" i="6"/>
  <c r="AL29" i="6"/>
  <c r="AL22" i="6"/>
  <c r="AR22" i="6"/>
  <c r="AL30" i="6"/>
  <c r="AL31" i="6"/>
  <c r="AR31" i="6"/>
  <c r="AL33" i="6"/>
  <c r="AR33" i="6"/>
  <c r="AL18" i="6"/>
  <c r="AR18" i="6"/>
  <c r="AL10" i="6"/>
  <c r="AW12" i="6"/>
  <c r="AX12" i="6"/>
  <c r="AL19" i="6"/>
  <c r="AL27" i="6"/>
  <c r="AR27" i="6"/>
  <c r="AT5" i="6"/>
  <c r="AL12" i="6"/>
  <c r="AR12" i="6"/>
  <c r="AL25" i="6"/>
  <c r="AR25" i="6"/>
  <c r="AL21" i="6"/>
  <c r="AL24" i="6"/>
  <c r="AR24" i="6"/>
  <c r="AL35" i="6"/>
  <c r="AR35" i="6"/>
  <c r="AL20" i="6"/>
  <c r="AR20" i="6"/>
  <c r="AW9" i="6"/>
  <c r="AX9" i="6"/>
  <c r="AW10" i="6"/>
  <c r="AX10" i="6"/>
  <c r="AL32" i="6"/>
  <c r="AL28" i="6"/>
  <c r="AR28" i="6"/>
  <c r="AW20" i="6"/>
  <c r="AX20" i="6"/>
  <c r="AW8" i="6"/>
  <c r="AX8" i="6"/>
  <c r="AL14" i="6"/>
  <c r="AR14" i="6"/>
  <c r="AL13" i="6"/>
  <c r="AW32" i="6"/>
  <c r="AX32" i="6"/>
  <c r="AL15" i="6"/>
  <c r="AR15" i="6"/>
  <c r="AW15" i="6"/>
  <c r="AX15" i="6"/>
  <c r="AC4" i="6"/>
  <c r="AF4" i="6"/>
  <c r="AL17" i="6"/>
  <c r="AR17" i="6"/>
  <c r="AL11" i="6"/>
  <c r="AR11" i="6"/>
  <c r="AW13" i="6"/>
  <c r="AX13" i="6"/>
  <c r="AW14" i="6"/>
  <c r="AX14" i="6"/>
  <c r="AW27" i="6"/>
  <c r="AX27" i="6"/>
  <c r="AW18" i="6"/>
  <c r="AX18" i="6"/>
  <c r="AW22" i="6"/>
  <c r="AX22" i="6"/>
  <c r="AW29" i="6"/>
  <c r="AX29" i="6"/>
  <c r="AW33" i="6"/>
  <c r="AX33" i="6"/>
  <c r="AW26" i="6"/>
  <c r="AX26" i="6"/>
  <c r="AW19" i="6"/>
  <c r="AX19" i="6"/>
  <c r="AW23" i="6"/>
  <c r="AX23" i="6"/>
  <c r="AW30" i="6"/>
  <c r="AX30" i="6"/>
  <c r="AW34" i="6"/>
  <c r="AX34" i="6"/>
  <c r="AW4" i="6"/>
  <c r="AX4" i="6"/>
  <c r="AW24" i="6"/>
  <c r="AX24" i="6"/>
  <c r="AW31" i="6"/>
  <c r="AX31" i="6"/>
  <c r="AW36" i="6"/>
  <c r="AX36" i="6"/>
  <c r="AW3" i="6"/>
  <c r="AX3" i="6"/>
  <c r="AW11" i="6"/>
  <c r="AX11" i="6"/>
  <c r="AW17" i="6"/>
  <c r="AX17" i="6"/>
  <c r="AW21" i="6"/>
  <c r="AX21" i="6"/>
  <c r="AW25" i="6"/>
  <c r="AX25" i="6"/>
  <c r="AW28" i="6"/>
  <c r="AX28" i="6"/>
  <c r="AV5" i="6"/>
  <c r="Q36" i="6"/>
  <c r="R36" i="6"/>
  <c r="S36" i="6"/>
  <c r="Q22" i="6"/>
  <c r="T22" i="6"/>
  <c r="U22" i="6"/>
  <c r="AC18" i="6"/>
  <c r="AF18" i="6"/>
  <c r="AC32" i="6"/>
  <c r="AF32" i="6"/>
  <c r="Q12" i="6"/>
  <c r="T12" i="6"/>
  <c r="U12" i="6"/>
  <c r="Q20" i="6"/>
  <c r="T20" i="6"/>
  <c r="U20" i="6"/>
  <c r="AC17" i="6"/>
  <c r="AF17" i="6"/>
  <c r="Q21" i="6"/>
  <c r="T21" i="6"/>
  <c r="U21" i="6"/>
  <c r="Q13" i="6"/>
  <c r="R13" i="6"/>
  <c r="S13" i="6"/>
  <c r="AC34" i="6"/>
  <c r="AF34" i="6"/>
  <c r="AC27" i="6"/>
  <c r="AO27" i="6"/>
  <c r="AC16" i="6"/>
  <c r="AF16" i="6"/>
  <c r="AC11" i="6"/>
  <c r="AF11" i="6"/>
  <c r="AB12" i="6"/>
  <c r="AE12" i="6"/>
  <c r="Q16" i="6"/>
  <c r="T16" i="6"/>
  <c r="U16" i="6"/>
  <c r="AC3" i="6"/>
  <c r="AF3" i="6"/>
  <c r="AB15" i="6"/>
  <c r="AE15" i="6"/>
  <c r="AB30" i="6"/>
  <c r="AE30" i="6"/>
  <c r="AC33" i="6"/>
  <c r="AO33" i="6"/>
  <c r="AC35" i="6"/>
  <c r="AO35" i="6"/>
  <c r="AB36" i="6"/>
  <c r="AE36" i="6"/>
  <c r="AB3" i="6"/>
  <c r="AE3" i="6"/>
  <c r="AB4" i="6"/>
  <c r="AE4" i="6"/>
  <c r="Q8" i="6"/>
  <c r="T8" i="6"/>
  <c r="U8" i="6"/>
  <c r="AC9" i="6"/>
  <c r="AB10" i="6"/>
  <c r="AE10" i="6"/>
  <c r="Q18" i="6"/>
  <c r="AC30" i="6"/>
  <c r="AO30" i="6"/>
  <c r="AB34" i="6"/>
  <c r="AC21" i="6"/>
  <c r="AF21" i="6"/>
  <c r="AC31" i="6"/>
  <c r="AO31" i="6"/>
  <c r="AC36" i="6"/>
  <c r="AO36" i="6"/>
  <c r="Q9" i="6"/>
  <c r="T9" i="6"/>
  <c r="U9" i="6"/>
  <c r="AC10" i="6"/>
  <c r="Q19" i="6"/>
  <c r="T19" i="6"/>
  <c r="U19" i="6"/>
  <c r="AR19" i="6"/>
  <c r="Q23" i="6"/>
  <c r="T23" i="6"/>
  <c r="U23" i="6"/>
  <c r="AR23" i="6"/>
  <c r="AC25" i="6"/>
  <c r="AO25" i="6"/>
  <c r="AB32" i="6"/>
  <c r="Q10" i="6"/>
  <c r="T10" i="6"/>
  <c r="U10" i="6"/>
  <c r="AC29" i="6"/>
  <c r="AO29" i="6"/>
  <c r="Q15" i="6"/>
  <c r="T15" i="6"/>
  <c r="U15" i="6"/>
  <c r="AC13" i="6"/>
  <c r="AB14" i="6"/>
  <c r="AE14" i="6"/>
  <c r="AC20" i="6"/>
  <c r="AF20" i="6"/>
  <c r="AC24" i="6"/>
  <c r="AF24" i="6"/>
  <c r="AC14" i="6"/>
  <c r="AO14" i="6"/>
  <c r="AB8" i="6"/>
  <c r="AE8" i="6"/>
  <c r="Q11" i="6"/>
  <c r="AC12" i="6"/>
  <c r="AF12" i="6"/>
  <c r="AC22" i="6"/>
  <c r="AF22" i="6"/>
  <c r="AB13" i="6"/>
  <c r="Q24" i="6"/>
  <c r="T24" i="6"/>
  <c r="U24" i="6"/>
  <c r="AC28" i="6"/>
  <c r="AO28" i="6"/>
  <c r="AB11" i="6"/>
  <c r="AE11" i="6"/>
  <c r="Q14" i="6"/>
  <c r="T14" i="6"/>
  <c r="U14" i="6"/>
  <c r="AC15" i="6"/>
  <c r="AF15" i="6"/>
  <c r="AC19" i="6"/>
  <c r="AF19" i="6"/>
  <c r="AC23" i="6"/>
  <c r="AF23" i="6"/>
  <c r="AC26" i="6"/>
  <c r="AF26" i="6"/>
  <c r="AB29" i="6"/>
  <c r="AB31" i="6"/>
  <c r="AE31" i="6"/>
  <c r="AB33" i="6"/>
  <c r="AE33" i="6"/>
  <c r="AC8" i="6"/>
  <c r="AF8" i="6"/>
  <c r="AB9" i="6"/>
  <c r="AR21" i="6"/>
  <c r="AU5" i="6"/>
  <c r="AI5" i="6"/>
  <c r="AH5" i="6"/>
  <c r="AL16" i="6"/>
  <c r="AR16" i="6"/>
  <c r="AW16" i="6"/>
  <c r="AX16" i="6"/>
  <c r="AB17" i="6"/>
  <c r="Q27" i="6"/>
  <c r="R3" i="6"/>
  <c r="S3" i="6"/>
  <c r="S5" i="6"/>
  <c r="AL4" i="6"/>
  <c r="Q25" i="6"/>
  <c r="Q26" i="6"/>
  <c r="AB28" i="6"/>
  <c r="AB27" i="6"/>
  <c r="AR29" i="6"/>
  <c r="AR30" i="6"/>
  <c r="AR32" i="6"/>
  <c r="AB35" i="6"/>
  <c r="AL3" i="6"/>
  <c r="AR3" i="6"/>
  <c r="AJ5" i="6"/>
  <c r="AR10" i="6"/>
  <c r="AR13" i="6"/>
  <c r="AB26" i="6"/>
  <c r="AR34" i="6"/>
  <c r="AL8" i="6"/>
  <c r="AR8" i="6"/>
  <c r="AL9" i="6"/>
  <c r="AR9" i="6"/>
  <c r="AB16" i="6"/>
  <c r="Q17" i="6"/>
  <c r="AB18" i="6"/>
  <c r="AB25" i="6"/>
  <c r="AR26" i="6"/>
  <c r="AB19" i="6"/>
  <c r="AB20" i="6"/>
  <c r="AB21" i="6"/>
  <c r="AB22" i="6"/>
  <c r="AD22" i="6"/>
  <c r="AB23" i="6"/>
  <c r="AB24" i="6"/>
  <c r="Q29" i="6"/>
  <c r="Q30" i="6"/>
  <c r="Q31" i="6"/>
  <c r="Q32" i="6"/>
  <c r="Q28" i="6"/>
  <c r="Q33" i="6"/>
  <c r="Q34" i="6"/>
  <c r="Q35" i="6"/>
  <c r="AL36" i="6"/>
  <c r="AR36" i="6"/>
  <c r="AX35" i="6"/>
  <c r="AD32" i="6"/>
  <c r="AF25" i="6"/>
  <c r="AO17" i="6"/>
  <c r="AO19" i="6"/>
  <c r="AO32" i="6"/>
  <c r="AD19" i="6"/>
  <c r="AO4" i="6"/>
  <c r="R23" i="6"/>
  <c r="S23" i="6"/>
  <c r="R20" i="6"/>
  <c r="S20" i="6"/>
  <c r="AF14" i="6"/>
  <c r="AO8" i="6"/>
  <c r="AD26" i="6"/>
  <c r="R10" i="6"/>
  <c r="S10" i="6"/>
  <c r="AO3" i="6"/>
  <c r="AO5" i="6"/>
  <c r="AO34" i="6"/>
  <c r="AW5" i="6"/>
  <c r="R21" i="6"/>
  <c r="S21" i="6"/>
  <c r="AF27" i="6"/>
  <c r="AD8" i="6"/>
  <c r="AF33" i="6"/>
  <c r="AG33" i="6"/>
  <c r="AO26" i="6"/>
  <c r="R8" i="6"/>
  <c r="S8" i="6"/>
  <c r="AD3" i="6"/>
  <c r="R16" i="6"/>
  <c r="S16" i="6"/>
  <c r="AD27" i="6"/>
  <c r="R14" i="6"/>
  <c r="S14" i="6"/>
  <c r="T36" i="6"/>
  <c r="U36" i="6"/>
  <c r="AD20" i="6"/>
  <c r="R15" i="6"/>
  <c r="S15" i="6"/>
  <c r="AO21" i="6"/>
  <c r="AF30" i="6"/>
  <c r="AG30" i="6"/>
  <c r="R12" i="6"/>
  <c r="S12" i="6"/>
  <c r="T13" i="6"/>
  <c r="U13" i="6"/>
  <c r="AO22" i="6"/>
  <c r="AD25" i="6"/>
  <c r="AO20" i="6"/>
  <c r="AF29" i="6"/>
  <c r="AO12" i="6"/>
  <c r="AE32" i="6"/>
  <c r="AS32" i="6"/>
  <c r="AY32" i="6"/>
  <c r="AZ32" i="6"/>
  <c r="BA32" i="6"/>
  <c r="AD21" i="6"/>
  <c r="AD13" i="6"/>
  <c r="AF31" i="6"/>
  <c r="AG31" i="6"/>
  <c r="AF35" i="6"/>
  <c r="AE13" i="6"/>
  <c r="AS13" i="6"/>
  <c r="AY13" i="6"/>
  <c r="AZ13" i="6"/>
  <c r="BA13" i="6"/>
  <c r="AD4" i="6"/>
  <c r="AG4" i="6"/>
  <c r="AH4" i="6"/>
  <c r="R9" i="6"/>
  <c r="S9" i="6"/>
  <c r="AO11" i="6"/>
  <c r="AD14" i="6"/>
  <c r="AG12" i="6"/>
  <c r="AI12" i="6"/>
  <c r="AJ12" i="6"/>
  <c r="AO16" i="6"/>
  <c r="AD16" i="6"/>
  <c r="AD23" i="6"/>
  <c r="R24" i="6"/>
  <c r="S24" i="6"/>
  <c r="AO23" i="6"/>
  <c r="R22" i="6"/>
  <c r="S22" i="6"/>
  <c r="AS33" i="6"/>
  <c r="AY33" i="6"/>
  <c r="AZ33" i="6"/>
  <c r="BA33" i="6"/>
  <c r="AD36" i="6"/>
  <c r="AF36" i="6"/>
  <c r="AG36" i="6"/>
  <c r="AD10" i="6"/>
  <c r="R19" i="6"/>
  <c r="S19" i="6"/>
  <c r="AD18" i="6"/>
  <c r="AD12" i="6"/>
  <c r="AO18" i="6"/>
  <c r="AD28" i="6"/>
  <c r="AD24" i="6"/>
  <c r="AE16" i="6"/>
  <c r="AG16" i="6"/>
  <c r="AD34" i="6"/>
  <c r="AO24" i="6"/>
  <c r="AD31" i="6"/>
  <c r="AD11" i="6"/>
  <c r="AE20" i="6"/>
  <c r="AS20" i="6"/>
  <c r="AY20" i="6"/>
  <c r="AZ20" i="6"/>
  <c r="BA20" i="6"/>
  <c r="AF28" i="6"/>
  <c r="AO10" i="6"/>
  <c r="AF13" i="6"/>
  <c r="AO13" i="6"/>
  <c r="AF9" i="6"/>
  <c r="AO9" i="6"/>
  <c r="AS12" i="6"/>
  <c r="AY12" i="6"/>
  <c r="AZ12" i="6"/>
  <c r="BA12" i="6"/>
  <c r="AD9" i="6"/>
  <c r="AE9" i="6"/>
  <c r="AS9" i="6"/>
  <c r="AY9" i="6"/>
  <c r="AZ9" i="6"/>
  <c r="BA9" i="6"/>
  <c r="AD29" i="6"/>
  <c r="AE29" i="6"/>
  <c r="AS29" i="6"/>
  <c r="AY29" i="6"/>
  <c r="AZ29" i="6"/>
  <c r="BA29" i="6"/>
  <c r="AF10" i="6"/>
  <c r="AG10" i="6"/>
  <c r="R11" i="6"/>
  <c r="S11" i="6"/>
  <c r="T11" i="6"/>
  <c r="U11" i="6"/>
  <c r="AD33" i="6"/>
  <c r="AS10" i="6"/>
  <c r="AY10" i="6"/>
  <c r="AZ10" i="6"/>
  <c r="BA10" i="6"/>
  <c r="AD30" i="6"/>
  <c r="T18" i="6"/>
  <c r="U18" i="6"/>
  <c r="R18" i="6"/>
  <c r="S18" i="6"/>
  <c r="AE34" i="6"/>
  <c r="AG34" i="6"/>
  <c r="AI34" i="6"/>
  <c r="AJ34" i="6"/>
  <c r="AE26" i="6"/>
  <c r="AS26" i="6"/>
  <c r="AY26" i="6"/>
  <c r="AZ26" i="6"/>
  <c r="BA26" i="6"/>
  <c r="AE21" i="6"/>
  <c r="AG21" i="6"/>
  <c r="AO15" i="6"/>
  <c r="AD15" i="6"/>
  <c r="AE27" i="6"/>
  <c r="AS27" i="6"/>
  <c r="AY27" i="6"/>
  <c r="AZ27" i="6"/>
  <c r="BA27" i="6"/>
  <c r="T26" i="6"/>
  <c r="U26" i="6"/>
  <c r="R26" i="6"/>
  <c r="S26" i="6"/>
  <c r="AS31" i="6"/>
  <c r="AY31" i="6"/>
  <c r="AZ31" i="6"/>
  <c r="BA31" i="6"/>
  <c r="AS14" i="6"/>
  <c r="AY14" i="6"/>
  <c r="AZ14" i="6"/>
  <c r="BA14" i="6"/>
  <c r="AG14" i="6"/>
  <c r="AX5" i="6"/>
  <c r="AE24" i="6"/>
  <c r="T28" i="6"/>
  <c r="U28" i="6"/>
  <c r="R28" i="6"/>
  <c r="S28" i="6"/>
  <c r="T31" i="6"/>
  <c r="U31" i="6"/>
  <c r="R31" i="6"/>
  <c r="S31" i="6"/>
  <c r="AE23" i="6"/>
  <c r="AE19" i="6"/>
  <c r="T35" i="6"/>
  <c r="U35" i="6"/>
  <c r="R35" i="6"/>
  <c r="S35" i="6"/>
  <c r="AS3" i="6"/>
  <c r="AY3" i="6"/>
  <c r="AG3" i="6"/>
  <c r="AE25" i="6"/>
  <c r="T30" i="6"/>
  <c r="U30" i="6"/>
  <c r="R30" i="6"/>
  <c r="S30" i="6"/>
  <c r="AD35" i="6"/>
  <c r="AE35" i="6"/>
  <c r="T25" i="6"/>
  <c r="U25" i="6"/>
  <c r="R25" i="6"/>
  <c r="S25" i="6"/>
  <c r="AS36" i="6"/>
  <c r="AS8" i="6"/>
  <c r="AY8" i="6"/>
  <c r="AZ8" i="6"/>
  <c r="BA8" i="6"/>
  <c r="AG8" i="6"/>
  <c r="AE28" i="6"/>
  <c r="T32" i="6"/>
  <c r="U32" i="6"/>
  <c r="R32" i="6"/>
  <c r="S32" i="6"/>
  <c r="AE17" i="6"/>
  <c r="AD17" i="6"/>
  <c r="T29" i="6"/>
  <c r="U29" i="6"/>
  <c r="R29" i="6"/>
  <c r="S29" i="6"/>
  <c r="AE22" i="6"/>
  <c r="AE18" i="6"/>
  <c r="AS30" i="6"/>
  <c r="AY30" i="6"/>
  <c r="AZ30" i="6"/>
  <c r="BA30" i="6"/>
  <c r="T34" i="6"/>
  <c r="U34" i="6"/>
  <c r="R34" i="6"/>
  <c r="S34" i="6"/>
  <c r="T17" i="6"/>
  <c r="U17" i="6"/>
  <c r="R17" i="6"/>
  <c r="S17" i="6"/>
  <c r="AR4" i="6"/>
  <c r="AS4" i="6"/>
  <c r="AL5" i="6"/>
  <c r="AR5" i="6"/>
  <c r="AS5" i="6"/>
  <c r="T27" i="6"/>
  <c r="U27" i="6"/>
  <c r="R27" i="6"/>
  <c r="S27" i="6"/>
  <c r="AS11" i="6"/>
  <c r="AY11" i="6"/>
  <c r="AZ11" i="6"/>
  <c r="BA11" i="6"/>
  <c r="AG11" i="6"/>
  <c r="AS15" i="6"/>
  <c r="AY15" i="6"/>
  <c r="AZ15" i="6"/>
  <c r="BA15" i="6"/>
  <c r="AG15" i="6"/>
  <c r="T33" i="6"/>
  <c r="U33" i="6"/>
  <c r="R33" i="6"/>
  <c r="S33" i="6"/>
  <c r="AI4" i="6"/>
  <c r="AJ4" i="6"/>
  <c r="AG27" i="6"/>
  <c r="AG32" i="6"/>
  <c r="AI32" i="6"/>
  <c r="AJ32" i="6"/>
  <c r="AH12" i="6"/>
  <c r="AI33" i="6"/>
  <c r="AJ33" i="6"/>
  <c r="AH33" i="6"/>
  <c r="AG20" i="6"/>
  <c r="AH20" i="6"/>
  <c r="AS21" i="6"/>
  <c r="AY21" i="6"/>
  <c r="AZ21" i="6"/>
  <c r="BA21" i="6"/>
  <c r="AS16" i="6"/>
  <c r="AY16" i="6"/>
  <c r="AZ16" i="6"/>
  <c r="BA16" i="6"/>
  <c r="AG9" i="6"/>
  <c r="AG13" i="6"/>
  <c r="AH34" i="6"/>
  <c r="AH10" i="6"/>
  <c r="AI10" i="6"/>
  <c r="AJ10" i="6"/>
  <c r="AG26" i="6"/>
  <c r="AI26" i="6"/>
  <c r="AJ26" i="6"/>
  <c r="AG29" i="6"/>
  <c r="AH29" i="6"/>
  <c r="AS34" i="6"/>
  <c r="AY34" i="6"/>
  <c r="AZ34" i="6"/>
  <c r="BA34" i="6"/>
  <c r="AS28" i="6"/>
  <c r="AY28" i="6"/>
  <c r="AZ28" i="6"/>
  <c r="BA28" i="6"/>
  <c r="AG28" i="6"/>
  <c r="AS35" i="6"/>
  <c r="AY35" i="6"/>
  <c r="AZ35" i="6"/>
  <c r="BA35" i="6"/>
  <c r="AG35" i="6"/>
  <c r="AI14" i="6"/>
  <c r="AJ14" i="6"/>
  <c r="AH14" i="6"/>
  <c r="AI27" i="6"/>
  <c r="AJ27" i="6"/>
  <c r="AH27" i="6"/>
  <c r="AI16" i="6"/>
  <c r="AJ16" i="6"/>
  <c r="AH16" i="6"/>
  <c r="AI11" i="6"/>
  <c r="AJ11" i="6"/>
  <c r="AH11" i="6"/>
  <c r="AG17" i="6"/>
  <c r="AS17" i="6"/>
  <c r="AY17" i="6"/>
  <c r="AZ17" i="6"/>
  <c r="BA17" i="6"/>
  <c r="AY36" i="6"/>
  <c r="AZ36" i="6"/>
  <c r="BA36" i="6"/>
  <c r="BH36" i="6"/>
  <c r="AS19" i="6"/>
  <c r="AY19" i="6"/>
  <c r="AZ19" i="6"/>
  <c r="BA19" i="6"/>
  <c r="AG19" i="6"/>
  <c r="AI31" i="6"/>
  <c r="AJ31" i="6"/>
  <c r="AH31" i="6"/>
  <c r="AI15" i="6"/>
  <c r="AJ15" i="6"/>
  <c r="AH15" i="6"/>
  <c r="AI8" i="6"/>
  <c r="AJ8" i="6"/>
  <c r="AH8" i="6"/>
  <c r="AS18" i="6"/>
  <c r="AY18" i="6"/>
  <c r="AZ18" i="6"/>
  <c r="BA18" i="6"/>
  <c r="AG18" i="6"/>
  <c r="AH36" i="6"/>
  <c r="AI36" i="6"/>
  <c r="AJ36" i="6"/>
  <c r="AI13" i="6"/>
  <c r="AJ13" i="6"/>
  <c r="AH13" i="6"/>
  <c r="AS23" i="6"/>
  <c r="AY23" i="6"/>
  <c r="AZ23" i="6"/>
  <c r="BA23" i="6"/>
  <c r="AG23" i="6"/>
  <c r="AI21" i="6"/>
  <c r="AJ21" i="6"/>
  <c r="AH21" i="6"/>
  <c r="AS24" i="6"/>
  <c r="AY24" i="6"/>
  <c r="AZ24" i="6"/>
  <c r="BA24" i="6"/>
  <c r="AG24" i="6"/>
  <c r="AI30" i="6"/>
  <c r="AJ30" i="6"/>
  <c r="AH30" i="6"/>
  <c r="AS22" i="6"/>
  <c r="AY22" i="6"/>
  <c r="AZ22" i="6"/>
  <c r="BA22" i="6"/>
  <c r="AG22" i="6"/>
  <c r="AS25" i="6"/>
  <c r="AY25" i="6"/>
  <c r="AZ25" i="6"/>
  <c r="BA25" i="6"/>
  <c r="AG25" i="6"/>
  <c r="AI9" i="6"/>
  <c r="AJ9" i="6"/>
  <c r="AH9" i="6"/>
  <c r="AY4" i="6"/>
  <c r="AY5" i="6"/>
  <c r="AZ5" i="6"/>
  <c r="BA5" i="6"/>
  <c r="BH4" i="6"/>
  <c r="AI3" i="6"/>
  <c r="AJ3" i="6"/>
  <c r="AH3" i="6"/>
  <c r="AZ3" i="6"/>
  <c r="BA3" i="6"/>
  <c r="AH32" i="6"/>
  <c r="AI20" i="6"/>
  <c r="AJ20" i="6"/>
  <c r="AH26" i="6"/>
  <c r="AI29" i="6"/>
  <c r="AJ29" i="6"/>
  <c r="AI17" i="6"/>
  <c r="AJ17" i="6"/>
  <c r="AH17" i="6"/>
  <c r="AH35" i="6"/>
  <c r="AI35" i="6"/>
  <c r="AJ35" i="6"/>
  <c r="AI22" i="6"/>
  <c r="AJ22" i="6"/>
  <c r="AH22" i="6"/>
  <c r="AI25" i="6"/>
  <c r="AJ25" i="6"/>
  <c r="AH25" i="6"/>
  <c r="AI24" i="6"/>
  <c r="AJ24" i="6"/>
  <c r="AH24" i="6"/>
  <c r="AI23" i="6"/>
  <c r="AJ23" i="6"/>
  <c r="AH23" i="6"/>
  <c r="BI4" i="6"/>
  <c r="AZ4" i="6"/>
  <c r="BA4" i="6"/>
  <c r="AI19" i="6"/>
  <c r="AJ19" i="6"/>
  <c r="AH19" i="6"/>
  <c r="AI18" i="6"/>
  <c r="AJ18" i="6"/>
  <c r="AH18" i="6"/>
  <c r="AI28" i="6"/>
  <c r="AJ28" i="6"/>
  <c r="AH28" i="6"/>
</calcChain>
</file>

<file path=xl/sharedStrings.xml><?xml version="1.0" encoding="utf-8"?>
<sst xmlns="http://schemas.openxmlformats.org/spreadsheetml/2006/main" count="3533" uniqueCount="806">
  <si>
    <t>School Name</t>
  </si>
  <si>
    <t>Classroom Deductions</t>
  </si>
  <si>
    <t>Student Deductions</t>
  </si>
  <si>
    <t>Adjusted Space Utilization 2</t>
  </si>
  <si>
    <t>SCHOOL_ID</t>
  </si>
  <si>
    <t>SCHOOL_NAME</t>
  </si>
  <si>
    <t>Grade_Cat</t>
  </si>
  <si>
    <t>COLO</t>
  </si>
  <si>
    <t>Grades Served</t>
  </si>
  <si>
    <t>Boundary</t>
  </si>
  <si>
    <t>Network</t>
  </si>
  <si>
    <t>Community</t>
  </si>
  <si>
    <t>ARA_Region</t>
  </si>
  <si>
    <t>ENROLLMENT_22</t>
  </si>
  <si>
    <t>Number_Reg _Size_Class_Perm</t>
  </si>
  <si>
    <t>Number_Small_Class_Perm</t>
  </si>
  <si>
    <t>Total_Classrooms_Perm</t>
  </si>
  <si>
    <t>Ideal_Capacity_Permanent</t>
  </si>
  <si>
    <t>SpaceUtilization_Permanrnt</t>
  </si>
  <si>
    <t>Reg_Modulars</t>
  </si>
  <si>
    <t>Small_Modulars</t>
  </si>
  <si>
    <t>Reg_Leased</t>
  </si>
  <si>
    <t>Small_Leased</t>
  </si>
  <si>
    <t>ADJ TOTAL CLASSROOMS (small)</t>
  </si>
  <si>
    <t>ADJ_CLASSROOMS TOTAL- Add nonpermanent classrooms , count small as .5</t>
  </si>
  <si>
    <t>ADJ Max Capacity1</t>
  </si>
  <si>
    <t>ADJ_IC1</t>
  </si>
  <si>
    <t>ADJ_SU1</t>
  </si>
  <si>
    <t>Cluster Program CRs _IncPK</t>
  </si>
  <si>
    <t>Cluster Program Classrooms (Non-PreK)</t>
  </si>
  <si>
    <t>PK Cluster Program CR</t>
  </si>
  <si>
    <t>PK Program CR Non-Cluster</t>
  </si>
  <si>
    <t>Other Classrooms to Deduct -REG (Classrooms being used for Office, etc)</t>
  </si>
  <si>
    <t>Total Small Classrooms</t>
  </si>
  <si>
    <t xml:space="preserve">Other Classrooms to Deduct - SMALL - being used as office etc. </t>
  </si>
  <si>
    <t>Total Adjusted Classrooms (Reg perm, Reg Leased,Reg Modular, Reg Qualif) Minus (CR and PK)</t>
  </si>
  <si>
    <t>Cluster Students K-12</t>
  </si>
  <si>
    <t>PK Cluster Students</t>
  </si>
  <si>
    <t>PK Students Total</t>
  </si>
  <si>
    <t>PK Students (Non-Cluster)</t>
  </si>
  <si>
    <t xml:space="preserve">SY2022 Enrollment with Student Deductions </t>
  </si>
  <si>
    <t>ADJ IC2 after Classroom Deductions</t>
  </si>
  <si>
    <t>AdJ SU 2</t>
  </si>
  <si>
    <t>Adjusted SU Status</t>
  </si>
  <si>
    <t>Change in Status</t>
  </si>
  <si>
    <t>ADDAMS</t>
  </si>
  <si>
    <t>ES</t>
  </si>
  <si>
    <t>No</t>
  </si>
  <si>
    <t>PK-8</t>
  </si>
  <si>
    <t>ISP</t>
  </si>
  <si>
    <t>No Change</t>
  </si>
  <si>
    <t>AIR FORCE HS</t>
  </si>
  <si>
    <t>HS</t>
  </si>
  <si>
    <t>9-12</t>
  </si>
  <si>
    <t>Citywide</t>
  </si>
  <si>
    <t>Greater Stockyards</t>
  </si>
  <si>
    <t>ALCOTT ES</t>
  </si>
  <si>
    <t>Greater Lincoln Park</t>
  </si>
  <si>
    <t>Efficient to Underutilized</t>
  </si>
  <si>
    <t>ALCOTT HS</t>
  </si>
  <si>
    <t>Network 15</t>
  </si>
  <si>
    <t>Northwest Side</t>
  </si>
  <si>
    <t>ALDRIDGE</t>
  </si>
  <si>
    <t>AMUNDSEN HS</t>
  </si>
  <si>
    <t>ARMOUR</t>
  </si>
  <si>
    <t>ARMSTRONG G</t>
  </si>
  <si>
    <t>WEST RIDGE</t>
  </si>
  <si>
    <t>Overcrowded to Efficient</t>
  </si>
  <si>
    <t>ASHBURN</t>
  </si>
  <si>
    <t>Network 10</t>
  </si>
  <si>
    <t>South Side</t>
  </si>
  <si>
    <t>ASHE</t>
  </si>
  <si>
    <t>Greater Stony Island</t>
  </si>
  <si>
    <t>AUDUBON</t>
  </si>
  <si>
    <t>AUSTIN CCA HS</t>
  </si>
  <si>
    <t>West Side</t>
  </si>
  <si>
    <t>AVALON PARK</t>
  </si>
  <si>
    <t>AVONDALE-LOGANDALE</t>
  </si>
  <si>
    <t>Greater Milwaukee Avenue</t>
  </si>
  <si>
    <t>AZUELA</t>
  </si>
  <si>
    <t>Greater Midway</t>
  </si>
  <si>
    <t>BACK OF THE YARDS HS</t>
  </si>
  <si>
    <t>NEW CITY</t>
  </si>
  <si>
    <t>BARNARD</t>
  </si>
  <si>
    <t>Far Southwest Side</t>
  </si>
  <si>
    <t>BARRY</t>
  </si>
  <si>
    <t>PK-6</t>
  </si>
  <si>
    <t>Far Northwest Side</t>
  </si>
  <si>
    <t>BARTON</t>
  </si>
  <si>
    <t>BASS</t>
  </si>
  <si>
    <t>ENGLEWOOD</t>
  </si>
  <si>
    <t>BATEMAN</t>
  </si>
  <si>
    <t>Network 1</t>
  </si>
  <si>
    <t>BEASLEY</t>
  </si>
  <si>
    <t>Bronzeville / South Lakefront</t>
  </si>
  <si>
    <t>BEAUBIEN</t>
  </si>
  <si>
    <t>BEETHOVEN</t>
  </si>
  <si>
    <t>BEIDLER</t>
  </si>
  <si>
    <t>BELDING</t>
  </si>
  <si>
    <t>BELL</t>
  </si>
  <si>
    <t>K-8</t>
  </si>
  <si>
    <t>BENNETT</t>
  </si>
  <si>
    <t>BLACK</t>
  </si>
  <si>
    <t>BLAINE</t>
  </si>
  <si>
    <t>BOGAN HS</t>
  </si>
  <si>
    <t>BOND</t>
  </si>
  <si>
    <t>BOONE</t>
  </si>
  <si>
    <t>BOUCHET</t>
  </si>
  <si>
    <t>SOUTH SHORE</t>
  </si>
  <si>
    <t>BRADWELL</t>
  </si>
  <si>
    <t>BRENNEMANN</t>
  </si>
  <si>
    <t>Underutilized to Efficient</t>
  </si>
  <si>
    <t>BRENTANO</t>
  </si>
  <si>
    <t>BRIDGE</t>
  </si>
  <si>
    <t>BRIGHT</t>
  </si>
  <si>
    <t>BRIGHTON PARK</t>
  </si>
  <si>
    <t>BRONZEVILLE CLASSICAL</t>
  </si>
  <si>
    <t>K-5</t>
  </si>
  <si>
    <t>BROOKS HS</t>
  </si>
  <si>
    <t>7-12</t>
  </si>
  <si>
    <t>BROWN R</t>
  </si>
  <si>
    <t>BROWN W</t>
  </si>
  <si>
    <t>Network 6</t>
  </si>
  <si>
    <t>NEAR WEST SIDE</t>
  </si>
  <si>
    <t>Near West Side</t>
  </si>
  <si>
    <t>BROWNELL</t>
  </si>
  <si>
    <t>BRUNSON</t>
  </si>
  <si>
    <t>BUDLONG</t>
  </si>
  <si>
    <t>BURBANK</t>
  </si>
  <si>
    <t>BURKE</t>
  </si>
  <si>
    <t>BURLEY</t>
  </si>
  <si>
    <t>BURNHAM</t>
  </si>
  <si>
    <t>BURNSIDE</t>
  </si>
  <si>
    <t>BURR</t>
  </si>
  <si>
    <t>WEST TOWN</t>
  </si>
  <si>
    <t>BURROUGHS</t>
  </si>
  <si>
    <t>Efficient to Overcrowded</t>
  </si>
  <si>
    <t>BYRNE</t>
  </si>
  <si>
    <t>CALDWELL</t>
  </si>
  <si>
    <t>CALMECA</t>
  </si>
  <si>
    <t>CAMERON</t>
  </si>
  <si>
    <t>HUMBOLDT PARK</t>
  </si>
  <si>
    <t>CAMRAS</t>
  </si>
  <si>
    <t>CANTY</t>
  </si>
  <si>
    <t>CARDENAS</t>
  </si>
  <si>
    <t>CARNEGIE</t>
  </si>
  <si>
    <t>WOODLAWN</t>
  </si>
  <si>
    <t>CARROLL</t>
  </si>
  <si>
    <t>CARSON</t>
  </si>
  <si>
    <t>CARTER</t>
  </si>
  <si>
    <t>CARVER G</t>
  </si>
  <si>
    <t>CARVER MILITARY HS</t>
  </si>
  <si>
    <t>CASALS</t>
  </si>
  <si>
    <t>CASSELL</t>
  </si>
  <si>
    <t>MOUNT GREENWOOD</t>
  </si>
  <si>
    <t>CATHER</t>
  </si>
  <si>
    <t>CHALMERS</t>
  </si>
  <si>
    <t>NORTH LAWNDALE</t>
  </si>
  <si>
    <t>CHAPPELL</t>
  </si>
  <si>
    <t>CHASE</t>
  </si>
  <si>
    <t>CHAVEZ</t>
  </si>
  <si>
    <t>CHICAGO AGRICULTURE HS</t>
  </si>
  <si>
    <t>CHICAGO MILITARY HS</t>
  </si>
  <si>
    <t>DOUGLAS</t>
  </si>
  <si>
    <t>CHICAGO VOCATIONAL HS</t>
  </si>
  <si>
    <t>CHICAGO WORLD LANGUAGE ACADEMY</t>
  </si>
  <si>
    <t>CHOPIN</t>
  </si>
  <si>
    <t>CHRISTOPHER</t>
  </si>
  <si>
    <t>CLAREMONT</t>
  </si>
  <si>
    <t>CLARK ES</t>
  </si>
  <si>
    <t>CLARK HS</t>
  </si>
  <si>
    <t>CLAY</t>
  </si>
  <si>
    <t>CLEMENTE HS</t>
  </si>
  <si>
    <t>CLEVELAND</t>
  </si>
  <si>
    <t>CLINTON</t>
  </si>
  <si>
    <t>CLISSOLD</t>
  </si>
  <si>
    <t>MORGAN PARK</t>
  </si>
  <si>
    <t>COLEMON</t>
  </si>
  <si>
    <t>COLES</t>
  </si>
  <si>
    <t>SOUTH CHICAGO</t>
  </si>
  <si>
    <t>COLUMBIA EXPLORERS</t>
  </si>
  <si>
    <t>COLUMBUS</t>
  </si>
  <si>
    <t>COOK</t>
  </si>
  <si>
    <t>COONLEY</t>
  </si>
  <si>
    <t>COOPER</t>
  </si>
  <si>
    <t>CORKERY</t>
  </si>
  <si>
    <t>COURTENAY</t>
  </si>
  <si>
    <t>CRANE MEDICAL HS</t>
  </si>
  <si>
    <t>CROWN</t>
  </si>
  <si>
    <t>CUFFE</t>
  </si>
  <si>
    <t>CULLEN</t>
  </si>
  <si>
    <t>CURIE HS</t>
  </si>
  <si>
    <t>CURTIS</t>
  </si>
  <si>
    <t>DALEY</t>
  </si>
  <si>
    <t>DARWIN</t>
  </si>
  <si>
    <t>DAVIS M</t>
  </si>
  <si>
    <t>WEST ENGLEWOOD</t>
  </si>
  <si>
    <t>DAVIS N</t>
  </si>
  <si>
    <t>DAWES</t>
  </si>
  <si>
    <t>DE DIEGO</t>
  </si>
  <si>
    <t>DECATUR</t>
  </si>
  <si>
    <t>DENEEN</t>
  </si>
  <si>
    <t>DEPRIEST</t>
  </si>
  <si>
    <t>DETT</t>
  </si>
  <si>
    <t>DEVER</t>
  </si>
  <si>
    <t>DEWEY</t>
  </si>
  <si>
    <t>DIRKSEN</t>
  </si>
  <si>
    <t>DISNEY</t>
  </si>
  <si>
    <t>DISNEY II ES</t>
  </si>
  <si>
    <t>Network 14</t>
  </si>
  <si>
    <t>DISNEY II HS</t>
  </si>
  <si>
    <t>DIXON</t>
  </si>
  <si>
    <t>DOOLITTLE</t>
  </si>
  <si>
    <t>DORE</t>
  </si>
  <si>
    <t>CLEARING</t>
  </si>
  <si>
    <t>DOUGLASS HS</t>
  </si>
  <si>
    <t>DRAKE</t>
  </si>
  <si>
    <t>DRUMMOND</t>
  </si>
  <si>
    <t>DUBOIS</t>
  </si>
  <si>
    <t>DULLES</t>
  </si>
  <si>
    <t>DUNBAR HS</t>
  </si>
  <si>
    <t>DUNNE</t>
  </si>
  <si>
    <t>DURKIN PARK</t>
  </si>
  <si>
    <t>DVORAK</t>
  </si>
  <si>
    <t>DYETT ARTS HS</t>
  </si>
  <si>
    <t>EARHART</t>
  </si>
  <si>
    <t>EARLE</t>
  </si>
  <si>
    <t>EBERHART</t>
  </si>
  <si>
    <t>EBINGER</t>
  </si>
  <si>
    <t>EDISON PARK</t>
  </si>
  <si>
    <t>EDGEBROOK</t>
  </si>
  <si>
    <t>NORWOOD PARK</t>
  </si>
  <si>
    <t>EDWARDS</t>
  </si>
  <si>
    <t>ELLINGTON</t>
  </si>
  <si>
    <t>ENGLEWOOD STEM HS</t>
  </si>
  <si>
    <t>9-11</t>
  </si>
  <si>
    <t>ERICSON</t>
  </si>
  <si>
    <t>ESMOND</t>
  </si>
  <si>
    <t>EVERETT</t>
  </si>
  <si>
    <t>PK-5</t>
  </si>
  <si>
    <t>MCKINLEY PARK</t>
  </si>
  <si>
    <t>EVERGREEN</t>
  </si>
  <si>
    <t>6-8</t>
  </si>
  <si>
    <t>EVERS</t>
  </si>
  <si>
    <t>FAIRFIELD</t>
  </si>
  <si>
    <t>FALCONER</t>
  </si>
  <si>
    <t>FARADAY</t>
  </si>
  <si>
    <t>FARNSWORTH</t>
  </si>
  <si>
    <t>FARRAGUT HS</t>
  </si>
  <si>
    <t>FENGER HS</t>
  </si>
  <si>
    <t>FERNWOOD</t>
  </si>
  <si>
    <t>FIELD</t>
  </si>
  <si>
    <t>5-8</t>
  </si>
  <si>
    <t>FINKL</t>
  </si>
  <si>
    <t>FISKE</t>
  </si>
  <si>
    <t>FOREMAN HS</t>
  </si>
  <si>
    <t>PORTAGE PARK</t>
  </si>
  <si>
    <t>FORT DEARBORN</t>
  </si>
  <si>
    <t>FOSTER PARK</t>
  </si>
  <si>
    <t>FRANKLIN</t>
  </si>
  <si>
    <t>NEAR NORTH SIDE</t>
  </si>
  <si>
    <t>FRAZIER PROSPECTIVE</t>
  </si>
  <si>
    <t>FULLER</t>
  </si>
  <si>
    <t>FULTON</t>
  </si>
  <si>
    <t>FUNSTON</t>
  </si>
  <si>
    <t>GAGE PARK HS</t>
  </si>
  <si>
    <t>GALE</t>
  </si>
  <si>
    <t>GALILEO</t>
  </si>
  <si>
    <t>GALLISTEL</t>
  </si>
  <si>
    <t>GARVEY</t>
  </si>
  <si>
    <t>GARVY</t>
  </si>
  <si>
    <t>GARY</t>
  </si>
  <si>
    <t>PK, 3-8</t>
  </si>
  <si>
    <t>GILLESPIE</t>
  </si>
  <si>
    <t>GOETHE</t>
  </si>
  <si>
    <t>GOODE HS</t>
  </si>
  <si>
    <t>GOUDY</t>
  </si>
  <si>
    <t>GRAHAM ES</t>
  </si>
  <si>
    <t>GRAY</t>
  </si>
  <si>
    <t>GREELEY</t>
  </si>
  <si>
    <t>GREEN</t>
  </si>
  <si>
    <t>GREENE</t>
  </si>
  <si>
    <t>GREGORY</t>
  </si>
  <si>
    <t>GRESHAM</t>
  </si>
  <si>
    <t>GRIMES</t>
  </si>
  <si>
    <t>GRISSOM</t>
  </si>
  <si>
    <t>GUNSAULUS</t>
  </si>
  <si>
    <t>HAINES</t>
  </si>
  <si>
    <t>Central Area</t>
  </si>
  <si>
    <t>HALE</t>
  </si>
  <si>
    <t>HALEY</t>
  </si>
  <si>
    <t>HAMILTON</t>
  </si>
  <si>
    <t>HAMLINE</t>
  </si>
  <si>
    <t>HAMMOND</t>
  </si>
  <si>
    <t>HAMPTON</t>
  </si>
  <si>
    <t>HANCOCK HS</t>
  </si>
  <si>
    <t>HANSON PARK</t>
  </si>
  <si>
    <t>HARLAN HS</t>
  </si>
  <si>
    <t>HARTE</t>
  </si>
  <si>
    <t>HARVARD</t>
  </si>
  <si>
    <t>HAUGAN</t>
  </si>
  <si>
    <t>ALBANY PARK</t>
  </si>
  <si>
    <t>HAWTHORNE</t>
  </si>
  <si>
    <t>HAY</t>
  </si>
  <si>
    <t>HAYT</t>
  </si>
  <si>
    <t>HEALY</t>
  </si>
  <si>
    <t>HEARST</t>
  </si>
  <si>
    <t>HEDGES</t>
  </si>
  <si>
    <t>HEFFERAN</t>
  </si>
  <si>
    <t>HENDERSON</t>
  </si>
  <si>
    <t>HENDRICKS</t>
  </si>
  <si>
    <t>HENRY</t>
  </si>
  <si>
    <t>HERNANDEZ</t>
  </si>
  <si>
    <t>HERZL</t>
  </si>
  <si>
    <t>HIBBARD</t>
  </si>
  <si>
    <t>HIGGINS</t>
  </si>
  <si>
    <t>HIRSCH HS</t>
  </si>
  <si>
    <t>HITCH</t>
  </si>
  <si>
    <t>HOLDEN</t>
  </si>
  <si>
    <t>HOLMES</t>
  </si>
  <si>
    <t>HOWE</t>
  </si>
  <si>
    <t>HOYNE</t>
  </si>
  <si>
    <t>HUBBARD HS</t>
  </si>
  <si>
    <t>HUGHES C</t>
  </si>
  <si>
    <t>HUGHES L</t>
  </si>
  <si>
    <t>HURLEY</t>
  </si>
  <si>
    <t>HYDE PARK HS</t>
  </si>
  <si>
    <t>INTER-AMERICAN</t>
  </si>
  <si>
    <t>IRVING</t>
  </si>
  <si>
    <t>JACKSON M</t>
  </si>
  <si>
    <t>JAHN</t>
  </si>
  <si>
    <t>JAMIESON</t>
  </si>
  <si>
    <t>JENSEN</t>
  </si>
  <si>
    <t>JOHNSON</t>
  </si>
  <si>
    <t>JONES HS</t>
  </si>
  <si>
    <t>JOPLIN</t>
  </si>
  <si>
    <t>JORDAN</t>
  </si>
  <si>
    <t>JUAREZ HS</t>
  </si>
  <si>
    <t>JULIAN HS</t>
  </si>
  <si>
    <t>JUNGMAN</t>
  </si>
  <si>
    <t>KANOON</t>
  </si>
  <si>
    <t>KELLER</t>
  </si>
  <si>
    <t>1-8</t>
  </si>
  <si>
    <t>KELLMAN</t>
  </si>
  <si>
    <t>KELLOGG</t>
  </si>
  <si>
    <t>KELLY HS</t>
  </si>
  <si>
    <t>KELVYN PARK HS</t>
  </si>
  <si>
    <t>KENNEDY HS</t>
  </si>
  <si>
    <t>KENWOOD HS</t>
  </si>
  <si>
    <t>KERSHAW</t>
  </si>
  <si>
    <t>KILMER</t>
  </si>
  <si>
    <t>KING ES</t>
  </si>
  <si>
    <t>KING HS</t>
  </si>
  <si>
    <t>KINZIE</t>
  </si>
  <si>
    <t>KIPLING</t>
  </si>
  <si>
    <t>KOZMINSKI</t>
  </si>
  <si>
    <t>LAKE VIEW HS</t>
  </si>
  <si>
    <t>LANE TECH HS</t>
  </si>
  <si>
    <t>LANGFORD</t>
  </si>
  <si>
    <t>LARA</t>
  </si>
  <si>
    <t>LASALLE</t>
  </si>
  <si>
    <t>LASALLE II</t>
  </si>
  <si>
    <t>LAVIZZO</t>
  </si>
  <si>
    <t>LAWNDALE</t>
  </si>
  <si>
    <t>LEE</t>
  </si>
  <si>
    <t>LELAND</t>
  </si>
  <si>
    <t>LENART</t>
  </si>
  <si>
    <t>LEWIS</t>
  </si>
  <si>
    <t>LIBBY</t>
  </si>
  <si>
    <t>LINCOLN</t>
  </si>
  <si>
    <t>LINCOLN PARK HS</t>
  </si>
  <si>
    <t>LINDBLOM HS</t>
  </si>
  <si>
    <t>LITTLE VILLAGE</t>
  </si>
  <si>
    <t>LLOYD</t>
  </si>
  <si>
    <t>LOCKE J</t>
  </si>
  <si>
    <t>LORCA</t>
  </si>
  <si>
    <t>LOVETT</t>
  </si>
  <si>
    <t>LOWELL</t>
  </si>
  <si>
    <t>LOZANO</t>
  </si>
  <si>
    <t>LYON</t>
  </si>
  <si>
    <t>MADERO</t>
  </si>
  <si>
    <t>MADISON</t>
  </si>
  <si>
    <t>MANIERRE</t>
  </si>
  <si>
    <t>MANLEY HS</t>
  </si>
  <si>
    <t>MANN</t>
  </si>
  <si>
    <t>MARINE LEADERSHIP AT AMES HS</t>
  </si>
  <si>
    <t>MARQUETTE</t>
  </si>
  <si>
    <t>MARSH</t>
  </si>
  <si>
    <t>MARSHALL HS</t>
  </si>
  <si>
    <t>MASON</t>
  </si>
  <si>
    <t>MATHER HS</t>
  </si>
  <si>
    <t>MAYER</t>
  </si>
  <si>
    <t>MAYS</t>
  </si>
  <si>
    <t>MCAULIFFE</t>
  </si>
  <si>
    <t>MCCLELLAN</t>
  </si>
  <si>
    <t>MCCORMICK</t>
  </si>
  <si>
    <t>MCCUTCHEON</t>
  </si>
  <si>
    <t>MCDADE</t>
  </si>
  <si>
    <t>MCDOWELL</t>
  </si>
  <si>
    <t>MCKAY</t>
  </si>
  <si>
    <t>MCNAIR</t>
  </si>
  <si>
    <t>MCPHERSON</t>
  </si>
  <si>
    <t>MELODY</t>
  </si>
  <si>
    <t>METCALFE</t>
  </si>
  <si>
    <t>MIRELES</t>
  </si>
  <si>
    <t>MITCHELL</t>
  </si>
  <si>
    <t>MOLLISON</t>
  </si>
  <si>
    <t>MONROE</t>
  </si>
  <si>
    <t>MOOS</t>
  </si>
  <si>
    <t>MORGAN PARK HS</t>
  </si>
  <si>
    <t>MORRILL</t>
  </si>
  <si>
    <t>MORTON</t>
  </si>
  <si>
    <t>MOUNT VERNON</t>
  </si>
  <si>
    <t>MOZART</t>
  </si>
  <si>
    <t>MURPHY</t>
  </si>
  <si>
    <t>MURRAY</t>
  </si>
  <si>
    <t>NASH</t>
  </si>
  <si>
    <t>NATIONAL TEACHERS</t>
  </si>
  <si>
    <t>NEAR SOUTH SIDE</t>
  </si>
  <si>
    <t>NEIL</t>
  </si>
  <si>
    <t>NETTELHORST</t>
  </si>
  <si>
    <t>NEW FIELD</t>
  </si>
  <si>
    <t>PK-4</t>
  </si>
  <si>
    <t>NEW SULLIVAN</t>
  </si>
  <si>
    <t>NEWBERRY</t>
  </si>
  <si>
    <t>NICHOLSON</t>
  </si>
  <si>
    <t>NIGHTINGALE</t>
  </si>
  <si>
    <t>NINOS HEROES</t>
  </si>
  <si>
    <t>NIXON</t>
  </si>
  <si>
    <t>NOBEL</t>
  </si>
  <si>
    <t>NORTH RIVER</t>
  </si>
  <si>
    <t>NORTH-GRAND HS</t>
  </si>
  <si>
    <t>NORTHSIDE PREP HS</t>
  </si>
  <si>
    <t>NORTH PARK</t>
  </si>
  <si>
    <t>OGDEN ES</t>
  </si>
  <si>
    <t>OGDEN HS</t>
  </si>
  <si>
    <t>OGLESBY</t>
  </si>
  <si>
    <t>OKEEFFE</t>
  </si>
  <si>
    <t>ONAHAN</t>
  </si>
  <si>
    <t>ORIOLE PARK</t>
  </si>
  <si>
    <t>OROZCO</t>
  </si>
  <si>
    <t>ORTIZ DE DOMINGUEZ</t>
  </si>
  <si>
    <t>PK-2</t>
  </si>
  <si>
    <t>OTIS</t>
  </si>
  <si>
    <t>OTOOLE</t>
  </si>
  <si>
    <t>OWEN</t>
  </si>
  <si>
    <t>OWENS</t>
  </si>
  <si>
    <t>PALMER</t>
  </si>
  <si>
    <t>PARK MANOR</t>
  </si>
  <si>
    <t>PARKER</t>
  </si>
  <si>
    <t>PARKSIDE</t>
  </si>
  <si>
    <t>PASTEUR</t>
  </si>
  <si>
    <t>PAYTON HS</t>
  </si>
  <si>
    <t>PECK</t>
  </si>
  <si>
    <t>PEIRCE</t>
  </si>
  <si>
    <t>PEREZ</t>
  </si>
  <si>
    <t>PERSHING</t>
  </si>
  <si>
    <t>PETERSON</t>
  </si>
  <si>
    <t>PHILLIPS HS</t>
  </si>
  <si>
    <t>PHOENIX MILITARY HS</t>
  </si>
  <si>
    <t>PICCOLO</t>
  </si>
  <si>
    <t>PICKARD</t>
  </si>
  <si>
    <t>PILSEN</t>
  </si>
  <si>
    <t>PIRIE</t>
  </si>
  <si>
    <t>PLAMONDON</t>
  </si>
  <si>
    <t>POE</t>
  </si>
  <si>
    <t>PULLMAN</t>
  </si>
  <si>
    <t>POWELL</t>
  </si>
  <si>
    <t>PRESCOTT</t>
  </si>
  <si>
    <t>PRIETO</t>
  </si>
  <si>
    <t>PRITZKER</t>
  </si>
  <si>
    <t>PROSSER HS</t>
  </si>
  <si>
    <t>PRUSSING</t>
  </si>
  <si>
    <t>PULASKI</t>
  </si>
  <si>
    <t>RABY HS</t>
  </si>
  <si>
    <t>RANDOLPH</t>
  </si>
  <si>
    <t>RAVENSWOOD</t>
  </si>
  <si>
    <t>RAY</t>
  </si>
  <si>
    <t>REAVIS</t>
  </si>
  <si>
    <t>REILLY</t>
  </si>
  <si>
    <t>REINBERG</t>
  </si>
  <si>
    <t>RICHARDS HS</t>
  </si>
  <si>
    <t>RICHARDSON</t>
  </si>
  <si>
    <t>RICKOVER MILITARY HS</t>
  </si>
  <si>
    <t>ROBINSON</t>
  </si>
  <si>
    <t>PK-3</t>
  </si>
  <si>
    <t>OAKLAND</t>
  </si>
  <si>
    <t>ROGERS</t>
  </si>
  <si>
    <t>ROOSEVELT HS</t>
  </si>
  <si>
    <t>RUGGLES</t>
  </si>
  <si>
    <t>RUIZ</t>
  </si>
  <si>
    <t>RYDER</t>
  </si>
  <si>
    <t>SABIN</t>
  </si>
  <si>
    <t>SADLOWSKI</t>
  </si>
  <si>
    <t>SALAZAR</t>
  </si>
  <si>
    <t>SANDOVAL</t>
  </si>
  <si>
    <t>SAUGANASH</t>
  </si>
  <si>
    <t>SAWYER</t>
  </si>
  <si>
    <t>SAYRE</t>
  </si>
  <si>
    <t>SCAMMON</t>
  </si>
  <si>
    <t>SCHMID</t>
  </si>
  <si>
    <t>SCHUBERT</t>
  </si>
  <si>
    <t>SCHURZ HS</t>
  </si>
  <si>
    <t>SENN HS</t>
  </si>
  <si>
    <t>SEWARD</t>
  </si>
  <si>
    <t>SHERIDAN</t>
  </si>
  <si>
    <t>SHERMAN</t>
  </si>
  <si>
    <t>SHERWOOD</t>
  </si>
  <si>
    <t>SHIELDS</t>
  </si>
  <si>
    <t>SHIELDS MIDDLE</t>
  </si>
  <si>
    <t>SHOESMITH</t>
  </si>
  <si>
    <t>K-6</t>
  </si>
  <si>
    <t>SHOOP</t>
  </si>
  <si>
    <t>SIMEON HS</t>
  </si>
  <si>
    <t>SKINNER</t>
  </si>
  <si>
    <t>SKINNER NORTH</t>
  </si>
  <si>
    <t>SMITH</t>
  </si>
  <si>
    <t>SMYSER</t>
  </si>
  <si>
    <t>SMYTH</t>
  </si>
  <si>
    <t>SOLOMON</t>
  </si>
  <si>
    <t>SOLORIO HS</t>
  </si>
  <si>
    <t>SOR JUANA</t>
  </si>
  <si>
    <t>SOUTH LOOP</t>
  </si>
  <si>
    <t>SOUTH SHORE ES</t>
  </si>
  <si>
    <t>SOUTH SHORE INTL HS</t>
  </si>
  <si>
    <t>SPENCER</t>
  </si>
  <si>
    <t>SPRY ES</t>
  </si>
  <si>
    <t>SPRY HS</t>
  </si>
  <si>
    <t>STAGG</t>
  </si>
  <si>
    <t>STEINMETZ HS</t>
  </si>
  <si>
    <t>STEM</t>
  </si>
  <si>
    <t>STEVENSON</t>
  </si>
  <si>
    <t>STONE</t>
  </si>
  <si>
    <t>STOWE</t>
  </si>
  <si>
    <t>SUDER</t>
  </si>
  <si>
    <t>SULLIVAN HS</t>
  </si>
  <si>
    <t>SUMNER</t>
  </si>
  <si>
    <t>SUTHERLAND</t>
  </si>
  <si>
    <t>SWIFT</t>
  </si>
  <si>
    <t>TAFT HS</t>
  </si>
  <si>
    <t>TALCOTT</t>
  </si>
  <si>
    <t>TALMAN</t>
  </si>
  <si>
    <t>TANNER</t>
  </si>
  <si>
    <t>TARKINGTON</t>
  </si>
  <si>
    <t>TAYLOR</t>
  </si>
  <si>
    <t>THORP O</t>
  </si>
  <si>
    <t>TILDEN HS</t>
  </si>
  <si>
    <t>TILL</t>
  </si>
  <si>
    <t>TILTON</t>
  </si>
  <si>
    <t>TONTI</t>
  </si>
  <si>
    <t>TUBMAN</t>
  </si>
  <si>
    <t>TURNER-DREW</t>
  </si>
  <si>
    <t>TWAIN</t>
  </si>
  <si>
    <t>UPLIFT HS</t>
  </si>
  <si>
    <t>VANDERPOEL</t>
  </si>
  <si>
    <t>VOLTA</t>
  </si>
  <si>
    <t>VON LINNE</t>
  </si>
  <si>
    <t>VON STEUBEN HS</t>
  </si>
  <si>
    <t>WACKER</t>
  </si>
  <si>
    <t>WADSWORTH</t>
  </si>
  <si>
    <t>WALSH</t>
  </si>
  <si>
    <t>WARD J</t>
  </si>
  <si>
    <t>WARD L</t>
  </si>
  <si>
    <t>WARREN</t>
  </si>
  <si>
    <t>WASHINGTON G ES</t>
  </si>
  <si>
    <t>WASHINGTON H ES</t>
  </si>
  <si>
    <t>WASHINGTON HS</t>
  </si>
  <si>
    <t>WATERS</t>
  </si>
  <si>
    <t>WEBSTER</t>
  </si>
  <si>
    <t>WELLS ES</t>
  </si>
  <si>
    <t>WELLS HS</t>
  </si>
  <si>
    <t>WENTWORTH</t>
  </si>
  <si>
    <t>WEST PARK</t>
  </si>
  <si>
    <t>WESTCOTT</t>
  </si>
  <si>
    <t>WESTINGHOUSE HS</t>
  </si>
  <si>
    <t>WHISTLER</t>
  </si>
  <si>
    <t>WHITE</t>
  </si>
  <si>
    <t>WHITNEY</t>
  </si>
  <si>
    <t>WHITTIER</t>
  </si>
  <si>
    <t>WILDWOOD</t>
  </si>
  <si>
    <t>WOODSON</t>
  </si>
  <si>
    <t>YATES</t>
  </si>
  <si>
    <t>YOUNG ES</t>
  </si>
  <si>
    <t>YOUNG HS</t>
  </si>
  <si>
    <t>ZAPATA</t>
  </si>
  <si>
    <t>Yes</t>
  </si>
  <si>
    <t>7-8</t>
  </si>
  <si>
    <t>--</t>
  </si>
  <si>
    <t>EDISON</t>
  </si>
  <si>
    <t>ES COLO: ALBANY PARK &amp; EDISON</t>
  </si>
  <si>
    <t>ARIEL</t>
  </si>
  <si>
    <t>U OF C - NKO</t>
  </si>
  <si>
    <t>Charter</t>
  </si>
  <si>
    <t>ES COLO: ARIEL &amp; U OF C - NKO</t>
  </si>
  <si>
    <t>BELMONT-CRAGIN</t>
  </si>
  <si>
    <t>NORTHWEST</t>
  </si>
  <si>
    <t>ES COLO: BELMONT-CRAGIN &amp; NORTHWEST</t>
  </si>
  <si>
    <t>KIPP - ASCEND (5th - 8th)</t>
  </si>
  <si>
    <t>PENN</t>
  </si>
  <si>
    <t xml:space="preserve">ES COLO: KIPP - ASCEND &amp; PENN </t>
  </si>
  <si>
    <t>REVERE</t>
  </si>
  <si>
    <t>NOBLE - COMER (6th - 8th)</t>
  </si>
  <si>
    <t>6-12</t>
  </si>
  <si>
    <t>Charter-Attendance Area School</t>
  </si>
  <si>
    <t>ES COLO: REVERE &amp; NOBLE - COMER</t>
  </si>
  <si>
    <t>SAUCEDO</t>
  </si>
  <si>
    <t>TELPOCHCALLI</t>
  </si>
  <si>
    <t>ES COLO: SAUCEDO &amp; TELPOCHCALLI</t>
  </si>
  <si>
    <t>THORP J</t>
  </si>
  <si>
    <t>LEARN - SOUTH CHICAGO</t>
  </si>
  <si>
    <t>ES COLO: THORP J &amp; LEARN - SOUTH CHICAGO</t>
  </si>
  <si>
    <t>BOWEN HS</t>
  </si>
  <si>
    <t>NOBLE - BAKER HS</t>
  </si>
  <si>
    <t>HS COLO: BOWEN HS &amp; NOBLE - BAKER HS</t>
  </si>
  <si>
    <t>BRONZEVILLE HS</t>
  </si>
  <si>
    <t>WILLIAMS HS</t>
  </si>
  <si>
    <t>HS COLO: BRONZEVILLE HS &amp; WILLIAMS HS</t>
  </si>
  <si>
    <t>CHICAGO ACADEMY HS</t>
  </si>
  <si>
    <t>CHICAGO ACADEMY ES</t>
  </si>
  <si>
    <t>HS COLO: CHICAGO ACAD ES &amp; HS</t>
  </si>
  <si>
    <t>COLLINS HS</t>
  </si>
  <si>
    <t>NLCP - COLLINS HS</t>
  </si>
  <si>
    <t>HS COLO: COLLINS HS &amp; NCLP - COLLINS HS</t>
  </si>
  <si>
    <t>CORLISS HS</t>
  </si>
  <si>
    <t>NOBLE - BUTLER HS</t>
  </si>
  <si>
    <t>HS COLO: CORLISS &amp; NOBLE - BUTLER HS</t>
  </si>
  <si>
    <t>INFINITY HS</t>
  </si>
  <si>
    <t>MULTICULTURAL ARTS HIGH SCHOOL</t>
  </si>
  <si>
    <t>SOCIAL JUSTICE HS</t>
  </si>
  <si>
    <t>WORLD LANGUAGE HS</t>
  </si>
  <si>
    <t>HS COLO: LITTLE VILLAGE CAMPUS</t>
  </si>
  <si>
    <t>ORR HS</t>
  </si>
  <si>
    <t>KIPP - ONE</t>
  </si>
  <si>
    <t>HS COLO: ORR HS &amp; KIPP - ONE</t>
  </si>
  <si>
    <t>School Information</t>
  </si>
  <si>
    <t>Permanent Space Utilization SY2022</t>
  </si>
  <si>
    <t>Adjusted Capacity - Non-Permanent Space</t>
  </si>
  <si>
    <t>Total Classroom Adjustments</t>
  </si>
  <si>
    <t>Adjusted Space Utuilization 1</t>
  </si>
  <si>
    <t>Included in SU</t>
  </si>
  <si>
    <t>Status</t>
  </si>
  <si>
    <t>Governance</t>
  </si>
  <si>
    <t>School_Type</t>
  </si>
  <si>
    <t>Perm Maximum Capacity</t>
  </si>
  <si>
    <t>Perm MAX CAPACITY Overage</t>
  </si>
  <si>
    <t>TotalReg Classroom Adj</t>
  </si>
  <si>
    <t>TotalSmall Classroom Adj</t>
  </si>
  <si>
    <t>ADJ TOTAL CLASSROOMS (do not include small)</t>
  </si>
  <si>
    <t>ADJ SU 2</t>
  </si>
  <si>
    <t>Adj SU Status</t>
  </si>
  <si>
    <t>YES</t>
  </si>
  <si>
    <t>OPEN</t>
  </si>
  <si>
    <t>District</t>
  </si>
  <si>
    <t>Traditional</t>
  </si>
  <si>
    <t>PK, K, 1, 2, 3, 4, 5, 6, 7, 8</t>
  </si>
  <si>
    <t>K, 1, 2, 3, 4, 5, 6, 7, 8</t>
  </si>
  <si>
    <t>PK, K, 1, 2, 3, 4, 5</t>
  </si>
  <si>
    <t>6, 7, 8</t>
  </si>
  <si>
    <t>PK, K, 1, 2</t>
  </si>
  <si>
    <t>PK, K, 1, 2, 3</t>
  </si>
  <si>
    <t>9, 10, 11, 12</t>
  </si>
  <si>
    <t>6, 7, 8, 9, 10, 11, 12</t>
  </si>
  <si>
    <t>Non-Class to Classroom (Additional Classroom Counts)</t>
  </si>
  <si>
    <t>SY21 Data</t>
  </si>
  <si>
    <t>Reg_AdjClass (Additional Classrooms - Offices etc. converted to classrooms)</t>
  </si>
  <si>
    <t>Small_AdjClass</t>
  </si>
  <si>
    <t>TotalAdjusted Classrooms Non-Perm</t>
  </si>
  <si>
    <t>Total Classrooms, Cluster, and PK and Qualifying - REG</t>
  </si>
  <si>
    <t>Notes</t>
  </si>
  <si>
    <t>Total Classrooms Adjusted</t>
  </si>
  <si>
    <t>IC2</t>
  </si>
  <si>
    <t>Change in Total Classrooms</t>
  </si>
  <si>
    <t>Change in IC2</t>
  </si>
  <si>
    <t>ASPIRA - HAUGAN</t>
  </si>
  <si>
    <t>NO</t>
  </si>
  <si>
    <t>Proposed Aspira-Haugan Co-Location</t>
  </si>
  <si>
    <t>Charter-District</t>
  </si>
  <si>
    <t>HOPE LEARNING ACADEMY</t>
  </si>
  <si>
    <t>Contract</t>
  </si>
  <si>
    <t>K, 1, 2, 3, 4, 5</t>
  </si>
  <si>
    <t>PEACE AND EDUCATION HS</t>
  </si>
  <si>
    <t>Options</t>
  </si>
  <si>
    <t>CHIARTS HS</t>
  </si>
  <si>
    <t>NOBLE - JOHNSON HS</t>
  </si>
  <si>
    <t>NOBLE - BULLS HS</t>
  </si>
  <si>
    <t>PROVIDENCE ENGLEWOOD</t>
  </si>
  <si>
    <t>MONTESSORI ENGLEWOOD</t>
  </si>
  <si>
    <t>POLARIS</t>
  </si>
  <si>
    <t>U OF C - DONOGHUE</t>
  </si>
  <si>
    <t>EXCEL ENGLEWOOD HS</t>
  </si>
  <si>
    <t>8, 9, 10, 11, 12</t>
  </si>
  <si>
    <t>EPIC HS</t>
  </si>
  <si>
    <t>SIMPSON HS</t>
  </si>
  <si>
    <t>NLCP - CHRISTIANA HS</t>
  </si>
  <si>
    <t>EXCEL SOUTH SHORE HS</t>
  </si>
  <si>
    <t>NOBLE - ACADEMY HS</t>
  </si>
  <si>
    <t>NOBLE - UIC HS</t>
  </si>
  <si>
    <t>ROWE</t>
  </si>
  <si>
    <t>PERSPECTIVES - MATH &amp; SCI HS</t>
  </si>
  <si>
    <t>GRAHAM HS</t>
  </si>
  <si>
    <t>Specialty</t>
  </si>
  <si>
    <t>VICK</t>
  </si>
  <si>
    <t>Early Childhood</t>
  </si>
  <si>
    <t>PK</t>
  </si>
  <si>
    <t>NORTHSIDE LEARNING HS</t>
  </si>
  <si>
    <t>RUDOLPH</t>
  </si>
  <si>
    <t>THOMAS</t>
  </si>
  <si>
    <t>VAUGHN HS</t>
  </si>
  <si>
    <t>STOCK</t>
  </si>
  <si>
    <t>SOUTHSIDE HS</t>
  </si>
  <si>
    <t>BLAIR</t>
  </si>
  <si>
    <t>BEARD</t>
  </si>
  <si>
    <t>KIPP - BLOOM</t>
  </si>
  <si>
    <t>K, 1, 2, 3, 5, 6, 7, 8</t>
  </si>
  <si>
    <t>URBAN PREP - BRONZEVILLE HS</t>
  </si>
  <si>
    <t>GLOBAL CITIZENSHIP</t>
  </si>
  <si>
    <t>School ID</t>
  </si>
  <si>
    <t>SCHOOL INFORMATION</t>
  </si>
  <si>
    <t>ADJUSTED UTILIZATION 1 (SY2021)</t>
  </si>
  <si>
    <t>Grade Category</t>
  </si>
  <si>
    <t>Co-Location</t>
  </si>
  <si>
    <t>Grades Offered</t>
  </si>
  <si>
    <t>Ideal Capacity (IC) for Permanent Bldg Only</t>
  </si>
  <si>
    <t>Space Utilization (SU) for Permanent Bldg Only</t>
  </si>
  <si>
    <t>Modular CR's</t>
  </si>
  <si>
    <t>Leased CR's</t>
  </si>
  <si>
    <t>Adjusted IC 1</t>
  </si>
  <si>
    <t>Adjusted SU 1</t>
  </si>
  <si>
    <t>Cluster Program CR's to Deduct</t>
  </si>
  <si>
    <t>Pre-K Program CR's to Deduct</t>
  </si>
  <si>
    <t>Other Qualifying CR's to Deduct</t>
  </si>
  <si>
    <t>Small CR's to Deduct</t>
  </si>
  <si>
    <t>Total CR's Less Cluster, Pre-K, Other &amp; Small</t>
  </si>
  <si>
    <t>Students Assigned to Cluster or PK programs</t>
  </si>
  <si>
    <t>Adjusted IC 2 After CR Deductions</t>
  </si>
  <si>
    <t>Efficient</t>
  </si>
  <si>
    <t>*</t>
  </si>
  <si>
    <t>Underutilized</t>
  </si>
  <si>
    <t>Overcrowded</t>
  </si>
  <si>
    <t>ES COLO1</t>
  </si>
  <si>
    <t>ES COLO2</t>
  </si>
  <si>
    <t>ES COLO3</t>
  </si>
  <si>
    <t>ES COLO4</t>
  </si>
  <si>
    <t>ES COLO5</t>
  </si>
  <si>
    <t>ES COLO6</t>
  </si>
  <si>
    <t>ES COLO7</t>
  </si>
  <si>
    <t>HS COLO1</t>
  </si>
  <si>
    <t>HS COLO2</t>
  </si>
  <si>
    <t>HS COLO3</t>
  </si>
  <si>
    <t>HS COLO4</t>
  </si>
  <si>
    <t>HS COLO5</t>
  </si>
  <si>
    <t>HS COLO6</t>
  </si>
  <si>
    <t>HS COLO7</t>
  </si>
  <si>
    <t>SCHOOL ID</t>
  </si>
  <si>
    <t>PERMANENT UTILIZATION (SY2022)</t>
  </si>
  <si>
    <t>CLASSROOM DEDUCTIONS (SY2022)</t>
  </si>
  <si>
    <t>STUDENT DEDUCTIONS (SY2022)</t>
  </si>
  <si>
    <t>ADJUSTED UTILIZATION 2 (SY2022)</t>
  </si>
  <si>
    <t>FINAL STATUS (SY2022)</t>
  </si>
  <si>
    <t>SY2022 20th Day Enrollment</t>
  </si>
  <si>
    <t>Total Classrooms (CRs)</t>
  </si>
  <si>
    <t>Adjusted SY2022 20th Day School Enrollment</t>
  </si>
  <si>
    <t>SY2022 Adjusted SU 2</t>
  </si>
  <si>
    <t>SY2022 SU Status</t>
  </si>
  <si>
    <t>Elementary School Co-Locations</t>
  </si>
  <si>
    <t>PK-12</t>
  </si>
  <si>
    <t>High School Co-Locations</t>
  </si>
  <si>
    <t>COUNTA of SCHOOL_NAME</t>
  </si>
  <si>
    <t>Grand Total</t>
  </si>
  <si>
    <t>Elementary</t>
  </si>
  <si>
    <t>SY 2022</t>
  </si>
  <si>
    <t>SY 2021</t>
  </si>
  <si>
    <t>No. Schools</t>
  </si>
  <si>
    <t>% of Schools</t>
  </si>
  <si>
    <t>High Schools</t>
  </si>
  <si>
    <t>(Bogan counted 2x, as colo and regular, + harper closed)</t>
  </si>
  <si>
    <t>--- 2 cluster classrooms are in small classrooms</t>
  </si>
  <si>
    <t>Column Name</t>
  </si>
  <si>
    <t>Column Description</t>
  </si>
  <si>
    <t>6-digit school Identifier</t>
  </si>
  <si>
    <t>School Short Name</t>
  </si>
  <si>
    <t>Grade Category (ES or HS)</t>
  </si>
  <si>
    <t>Grades served by the school</t>
  </si>
  <si>
    <t>(Multiple Items)</t>
  </si>
  <si>
    <t>School's 20th day enrollment</t>
  </si>
  <si>
    <t>Other qualifying classroom deductions</t>
  </si>
  <si>
    <t xml:space="preserve">Total small classroom deductions. </t>
  </si>
  <si>
    <t>Total Classrooms (Cluster program classrooms, PK classrooms, small classrooms, and other qualifying classrooms removed)</t>
  </si>
  <si>
    <t>Total Students assigned to cluster or PK program classrooms</t>
  </si>
  <si>
    <t>Total Students included in Space Utilization rate calculations (numerator)</t>
  </si>
  <si>
    <t>Indicates whether the school shares a campus with another school</t>
  </si>
  <si>
    <t>Total Permament Classrooms. Does not include classrooms in modulars or leased space (Small classrooms less than 650 sq ft are counted as .5)</t>
  </si>
  <si>
    <t>Total Modular Classrooms (modular classrooms less than 650 sq ft are counted as .5)</t>
  </si>
  <si>
    <t>Total Leased Classrooms (leased classrooms less than 650 sq ft are counted as .5)</t>
  </si>
  <si>
    <t>Ideal Capacity 1 - Includes both permanent, and non-permanent (leased/modular) space</t>
  </si>
  <si>
    <t>CLASSROOM DEDUCTIONS FOR ADJUSTED UTILIZATION 2 (SY2022)</t>
  </si>
  <si>
    <t>STUDENT DEDUCTIONS FOR ADJUSTED UTILIZATION 2 (SY2022)</t>
  </si>
  <si>
    <t>Total Adjusted Ideal Capacity 2 (denominator)</t>
  </si>
  <si>
    <t>Adjusted Space Utilization Rate 2</t>
  </si>
  <si>
    <t xml:space="preserve">School's Ideal Capacity based on Total Permanent Classrooms. </t>
  </si>
  <si>
    <t>Space Utlilization Status for SY2022</t>
  </si>
  <si>
    <t xml:space="preserve">Space Utilization Rate based on permanent building space and total number of enrolled students </t>
  </si>
  <si>
    <t>Adjusted Space Utilization Rate 1 based on Permanent and non-permanent (leased/modular) space and total number of enrolled students</t>
  </si>
  <si>
    <t xml:space="preserve">Total number of PK program classrooms. PK program classrooms are deducted from Adjusted Space Utilization 2. </t>
  </si>
  <si>
    <t xml:space="preserve">Total number of cluster program classrooms. Cluster program classrooms are deducted from Adjusted Space Utilization 2. (Includes PK) Cluster programs are designed for students requiring a significantly modified curriculum with moderate to intensive supports in a separate classroom from general education peers for the majority of the day (over 61% of the day). </t>
  </si>
  <si>
    <t>ADJUSTED UTILIZATION 1 (SY2022)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</si>
</sst>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"/>
    <numFmt numFmtId="165" formatCode="#,##0.0"/>
    <numFmt numFmtId="166" formatCode="0.0"/>
    <numFmt numFmtId="167" formatCode="0.0%"/>
    <numFmt numFmtId="168" formatCode="m\,\ d"/>
    <numFmt numFmtId="169" formatCode="m\,\ d\,\ yy"/>
  </numFmts>
  <fonts count="21" x14ac:knownFonts="1">
    <font>
      <sz val="10"/>
      <color rgb="FF000000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rgb="FF000000"/>
      <name val="Calibri"/>
    </font>
    <font>
      <sz val="11"/>
      <color rgb="FF000000"/>
      <name val="Inconsolata"/>
    </font>
    <font>
      <i/>
      <sz val="11"/>
      <color theme="1"/>
      <name val="Calibri"/>
    </font>
    <font>
      <i/>
      <sz val="11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color rgb="FF233F95"/>
      <name val="Calibri"/>
    </font>
    <font>
      <b/>
      <sz val="11"/>
      <color rgb="FFFFFFFF"/>
      <name val="Calibri"/>
    </font>
    <font>
      <sz val="10"/>
      <color theme="1"/>
      <name val="Arial"/>
      <family val="2"/>
    </font>
    <font>
      <b/>
      <sz val="9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Calibri"/>
      <family val="2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theme="9"/>
        <bgColor theme="9"/>
      </patternFill>
    </fill>
    <fill>
      <patternFill patternType="solid">
        <fgColor rgb="FF93C47D"/>
        <bgColor rgb="FF93C47D"/>
      </patternFill>
    </fill>
    <fill>
      <patternFill patternType="solid">
        <fgColor rgb="FF305496"/>
        <bgColor rgb="FF305496"/>
      </patternFill>
    </fill>
    <fill>
      <patternFill patternType="solid">
        <fgColor rgb="FF233F95"/>
        <bgColor rgb="FF233F95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0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3" fontId="1" fillId="7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8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3" fontId="1" fillId="9" borderId="0" xfId="0" applyNumberFormat="1" applyFont="1" applyFill="1" applyAlignment="1">
      <alignment wrapText="1"/>
    </xf>
    <xf numFmtId="3" fontId="1" fillId="11" borderId="0" xfId="0" applyNumberFormat="1" applyFont="1" applyFill="1" applyAlignment="1">
      <alignment wrapText="1"/>
    </xf>
    <xf numFmtId="3" fontId="1" fillId="12" borderId="0" xfId="0" applyNumberFormat="1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3" fontId="1" fillId="6" borderId="0" xfId="0" applyNumberFormat="1" applyFont="1" applyFill="1" applyAlignment="1">
      <alignment wrapText="1"/>
    </xf>
    <xf numFmtId="3" fontId="1" fillId="7" borderId="0" xfId="0" applyNumberFormat="1" applyFont="1" applyFill="1" applyAlignment="1">
      <alignment wrapText="1"/>
    </xf>
    <xf numFmtId="0" fontId="1" fillId="7" borderId="0" xfId="0" applyFont="1" applyFill="1" applyAlignment="1">
      <alignment wrapText="1"/>
    </xf>
    <xf numFmtId="16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3" fontId="4" fillId="13" borderId="0" xfId="0" applyNumberFormat="1" applyFont="1" applyFill="1"/>
    <xf numFmtId="165" fontId="2" fillId="0" borderId="0" xfId="0" applyNumberFormat="1" applyFont="1" applyAlignment="1">
      <alignment horizontal="right"/>
    </xf>
    <xf numFmtId="167" fontId="4" fillId="13" borderId="0" xfId="0" applyNumberFormat="1" applyFont="1" applyFill="1"/>
    <xf numFmtId="167" fontId="5" fillId="13" borderId="0" xfId="0" applyNumberFormat="1" applyFont="1" applyFill="1"/>
    <xf numFmtId="0" fontId="5" fillId="13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68" fontId="2" fillId="0" borderId="0" xfId="0" applyNumberFormat="1" applyFont="1" applyAlignment="1"/>
    <xf numFmtId="49" fontId="2" fillId="0" borderId="0" xfId="0" applyNumberFormat="1" applyFont="1" applyAlignment="1"/>
    <xf numFmtId="169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167" fontId="2" fillId="0" borderId="0" xfId="0" applyNumberFormat="1" applyFont="1" applyAlignment="1"/>
    <xf numFmtId="3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/>
    <xf numFmtId="167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0" fontId="1" fillId="3" borderId="0" xfId="0" applyFont="1" applyFill="1" applyAlignment="1">
      <alignment wrapText="1"/>
    </xf>
    <xf numFmtId="167" fontId="5" fillId="13" borderId="0" xfId="0" applyNumberFormat="1" applyFont="1" applyFill="1" applyAlignment="1">
      <alignment wrapText="1"/>
    </xf>
    <xf numFmtId="167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0" fontId="1" fillId="14" borderId="0" xfId="0" applyFont="1" applyFill="1" applyAlignment="1">
      <alignment horizontal="center"/>
    </xf>
    <xf numFmtId="3" fontId="1" fillId="15" borderId="0" xfId="0" applyNumberFormat="1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3" fontId="1" fillId="16" borderId="0" xfId="0" applyNumberFormat="1" applyFont="1" applyFill="1" applyAlignment="1">
      <alignment wrapText="1"/>
    </xf>
    <xf numFmtId="167" fontId="1" fillId="16" borderId="0" xfId="0" applyNumberFormat="1" applyFont="1" applyFill="1" applyAlignment="1">
      <alignment wrapText="1"/>
    </xf>
    <xf numFmtId="165" fontId="1" fillId="14" borderId="0" xfId="0" applyNumberFormat="1" applyFont="1" applyFill="1" applyAlignment="1">
      <alignment wrapText="1"/>
    </xf>
    <xf numFmtId="0" fontId="1" fillId="14" borderId="0" xfId="0" applyFont="1" applyFill="1" applyAlignment="1">
      <alignment wrapText="1"/>
    </xf>
    <xf numFmtId="167" fontId="1" fillId="14" borderId="0" xfId="0" applyNumberFormat="1" applyFont="1" applyFill="1" applyAlignment="1">
      <alignment wrapText="1"/>
    </xf>
    <xf numFmtId="0" fontId="1" fillId="15" borderId="0" xfId="0" applyFont="1" applyFill="1" applyAlignment="1">
      <alignment wrapText="1"/>
    </xf>
    <xf numFmtId="0" fontId="3" fillId="0" borderId="0" xfId="0" applyFont="1"/>
    <xf numFmtId="9" fontId="5" fillId="13" borderId="0" xfId="0" applyNumberFormat="1" applyFont="1" applyFill="1" applyAlignment="1"/>
    <xf numFmtId="168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167" fontId="3" fillId="0" borderId="0" xfId="0" applyNumberFormat="1" applyFont="1"/>
    <xf numFmtId="3" fontId="1" fillId="7" borderId="0" xfId="0" applyNumberFormat="1" applyFont="1" applyFill="1" applyAlignment="1">
      <alignment horizontal="center" wrapText="1"/>
    </xf>
    <xf numFmtId="3" fontId="5" fillId="13" borderId="0" xfId="0" applyNumberFormat="1" applyFont="1" applyFill="1" applyAlignment="1"/>
    <xf numFmtId="0" fontId="2" fillId="0" borderId="0" xfId="0" applyFont="1" applyAlignment="1">
      <alignment horizontal="left"/>
    </xf>
    <xf numFmtId="0" fontId="2" fillId="13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0" fontId="2" fillId="0" borderId="0" xfId="0" applyNumberFormat="1" applyFont="1"/>
    <xf numFmtId="167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164" fontId="2" fillId="18" borderId="0" xfId="0" applyNumberFormat="1" applyFont="1" applyFill="1" applyAlignment="1">
      <alignment horizontal="right"/>
    </xf>
    <xf numFmtId="0" fontId="8" fillId="18" borderId="0" xfId="0" applyFont="1" applyFill="1" applyAlignment="1">
      <alignment horizontal="center"/>
    </xf>
    <xf numFmtId="0" fontId="2" fillId="18" borderId="0" xfId="0" applyFont="1" applyFill="1"/>
    <xf numFmtId="3" fontId="2" fillId="18" borderId="0" xfId="0" applyNumberFormat="1" applyFont="1" applyFill="1"/>
    <xf numFmtId="167" fontId="2" fillId="18" borderId="0" xfId="0" applyNumberFormat="1" applyFont="1" applyFill="1"/>
    <xf numFmtId="10" fontId="2" fillId="18" borderId="0" xfId="0" applyNumberFormat="1" applyFont="1" applyFill="1"/>
    <xf numFmtId="0" fontId="11" fillId="18" borderId="0" xfId="0" applyFont="1" applyFill="1" applyAlignment="1"/>
    <xf numFmtId="168" fontId="2" fillId="18" borderId="0" xfId="0" applyNumberFormat="1" applyFont="1" applyFill="1"/>
    <xf numFmtId="0" fontId="2" fillId="18" borderId="0" xfId="0" applyFont="1" applyFill="1" applyAlignment="1"/>
    <xf numFmtId="3" fontId="2" fillId="18" borderId="0" xfId="0" applyNumberFormat="1" applyFont="1" applyFill="1" applyAlignment="1"/>
    <xf numFmtId="167" fontId="2" fillId="18" borderId="0" xfId="0" applyNumberFormat="1" applyFont="1" applyFill="1" applyAlignment="1"/>
    <xf numFmtId="10" fontId="2" fillId="18" borderId="0" xfId="0" applyNumberFormat="1" applyFont="1" applyFill="1" applyAlignment="1"/>
    <xf numFmtId="0" fontId="4" fillId="18" borderId="0" xfId="0" applyFont="1" applyFill="1" applyAlignment="1"/>
    <xf numFmtId="0" fontId="4" fillId="0" borderId="0" xfId="0" applyFont="1" applyAlignment="1"/>
    <xf numFmtId="168" fontId="2" fillId="0" borderId="0" xfId="0" applyNumberFormat="1" applyFont="1"/>
    <xf numFmtId="10" fontId="2" fillId="0" borderId="0" xfId="0" applyNumberFormat="1" applyFont="1" applyAlignment="1"/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/>
    <xf numFmtId="3" fontId="6" fillId="0" borderId="1" xfId="0" applyNumberFormat="1" applyFont="1" applyBorder="1"/>
    <xf numFmtId="167" fontId="6" fillId="0" borderId="1" xfId="0" applyNumberFormat="1" applyFont="1" applyBorder="1"/>
    <xf numFmtId="3" fontId="6" fillId="0" borderId="1" xfId="0" applyNumberFormat="1" applyFont="1" applyBorder="1" applyAlignment="1"/>
    <xf numFmtId="10" fontId="6" fillId="0" borderId="1" xfId="0" applyNumberFormat="1" applyFont="1" applyBorder="1"/>
    <xf numFmtId="167" fontId="6" fillId="0" borderId="1" xfId="0" applyNumberFormat="1" applyFont="1" applyBorder="1" applyAlignment="1"/>
    <xf numFmtId="0" fontId="2" fillId="0" borderId="0" xfId="0" applyFont="1"/>
    <xf numFmtId="0" fontId="3" fillId="13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13" borderId="2" xfId="0" applyFont="1" applyFill="1" applyBorder="1" applyAlignment="1">
      <alignment horizontal="left" vertical="top" wrapText="1"/>
    </xf>
    <xf numFmtId="167" fontId="3" fillId="13" borderId="2" xfId="0" applyNumberFormat="1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pivotButton="1" applyFont="1" applyAlignment="1"/>
    <xf numFmtId="0" fontId="0" fillId="0" borderId="0" xfId="0" applyNumberFormat="1" applyFont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/>
    <xf numFmtId="3" fontId="2" fillId="0" borderId="0" xfId="0" applyNumberFormat="1" applyFont="1" applyBorder="1"/>
    <xf numFmtId="167" fontId="2" fillId="0" borderId="0" xfId="0" applyNumberFormat="1" applyFont="1" applyBorder="1"/>
    <xf numFmtId="3" fontId="2" fillId="0" borderId="0" xfId="0" applyNumberFormat="1" applyFont="1" applyBorder="1" applyAlignment="1"/>
    <xf numFmtId="167" fontId="2" fillId="0" borderId="0" xfId="0" applyNumberFormat="1" applyFont="1" applyBorder="1" applyAlignment="1"/>
    <xf numFmtId="10" fontId="2" fillId="0" borderId="0" xfId="0" applyNumberFormat="1" applyFont="1" applyBorder="1" applyAlignment="1"/>
    <xf numFmtId="10" fontId="2" fillId="0" borderId="0" xfId="0" applyNumberFormat="1" applyFont="1" applyBorder="1"/>
    <xf numFmtId="169" fontId="2" fillId="0" borderId="0" xfId="0" applyNumberFormat="1" applyFont="1" applyBorder="1" applyAlignment="1"/>
    <xf numFmtId="0" fontId="2" fillId="0" borderId="0" xfId="0" applyFont="1" applyFill="1" applyAlignment="1">
      <alignment horizontal="right"/>
    </xf>
    <xf numFmtId="0" fontId="10" fillId="18" borderId="0" xfId="0" applyFont="1" applyFill="1" applyBorder="1" applyAlignment="1"/>
    <xf numFmtId="164" fontId="10" fillId="18" borderId="0" xfId="0" applyNumberFormat="1" applyFont="1" applyFill="1" applyBorder="1" applyAlignment="1">
      <alignment horizontal="right"/>
    </xf>
    <xf numFmtId="164" fontId="2" fillId="18" borderId="0" xfId="0" applyNumberFormat="1" applyFont="1" applyFill="1" applyBorder="1" applyAlignment="1">
      <alignment horizontal="right"/>
    </xf>
    <xf numFmtId="0" fontId="11" fillId="18" borderId="0" xfId="0" applyFont="1" applyFill="1" applyBorder="1" applyAlignment="1"/>
    <xf numFmtId="0" fontId="8" fillId="18" borderId="0" xfId="0" applyFont="1" applyFill="1" applyBorder="1" applyAlignment="1">
      <alignment horizontal="center"/>
    </xf>
    <xf numFmtId="0" fontId="4" fillId="18" borderId="0" xfId="0" applyFont="1" applyFill="1" applyBorder="1" applyAlignment="1"/>
    <xf numFmtId="0" fontId="10" fillId="18" borderId="0" xfId="0" applyFont="1" applyFill="1" applyBorder="1"/>
    <xf numFmtId="0" fontId="2" fillId="18" borderId="0" xfId="0" applyFont="1" applyFill="1" applyBorder="1"/>
    <xf numFmtId="3" fontId="10" fillId="18" borderId="0" xfId="0" applyNumberFormat="1" applyFont="1" applyFill="1" applyBorder="1"/>
    <xf numFmtId="3" fontId="2" fillId="18" borderId="0" xfId="0" applyNumberFormat="1" applyFont="1" applyFill="1" applyBorder="1"/>
    <xf numFmtId="167" fontId="2" fillId="18" borderId="0" xfId="0" applyNumberFormat="1" applyFont="1" applyFill="1" applyBorder="1"/>
    <xf numFmtId="3" fontId="10" fillId="18" borderId="0" xfId="0" applyNumberFormat="1" applyFont="1" applyFill="1" applyBorder="1" applyAlignment="1"/>
    <xf numFmtId="167" fontId="10" fillId="18" borderId="0" xfId="0" applyNumberFormat="1" applyFont="1" applyFill="1" applyBorder="1" applyAlignment="1"/>
    <xf numFmtId="10" fontId="10" fillId="18" borderId="0" xfId="0" applyNumberFormat="1" applyFont="1" applyFill="1" applyBorder="1" applyAlignment="1"/>
    <xf numFmtId="10" fontId="2" fillId="18" borderId="0" xfId="0" applyNumberFormat="1" applyFont="1" applyFill="1" applyBorder="1"/>
    <xf numFmtId="164" fontId="1" fillId="10" borderId="8" xfId="0" applyNumberFormat="1" applyFont="1" applyFill="1" applyBorder="1" applyAlignment="1">
      <alignment wrapText="1"/>
    </xf>
    <xf numFmtId="0" fontId="9" fillId="10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wrapText="1"/>
    </xf>
    <xf numFmtId="0" fontId="13" fillId="17" borderId="5" xfId="0" applyFont="1" applyFill="1" applyBorder="1" applyAlignment="1">
      <alignment wrapText="1"/>
    </xf>
    <xf numFmtId="3" fontId="13" fillId="17" borderId="11" xfId="0" applyNumberFormat="1" applyFont="1" applyFill="1" applyBorder="1" applyAlignment="1">
      <alignment wrapText="1"/>
    </xf>
    <xf numFmtId="0" fontId="15" fillId="0" borderId="3" xfId="0" applyFont="1" applyBorder="1" applyAlignment="1"/>
    <xf numFmtId="0" fontId="0" fillId="0" borderId="3" xfId="0" applyFont="1" applyBorder="1" applyAlignment="1"/>
    <xf numFmtId="3" fontId="1" fillId="10" borderId="9" xfId="0" applyNumberFormat="1" applyFont="1" applyFill="1" applyBorder="1" applyAlignment="1">
      <alignment wrapText="1"/>
    </xf>
    <xf numFmtId="166" fontId="1" fillId="10" borderId="9" xfId="0" applyNumberFormat="1" applyFont="1" applyFill="1" applyBorder="1" applyAlignment="1">
      <alignment wrapText="1"/>
    </xf>
    <xf numFmtId="3" fontId="9" fillId="10" borderId="9" xfId="0" applyNumberFormat="1" applyFont="1" applyFill="1" applyBorder="1" applyAlignment="1">
      <alignment horizontal="center" wrapText="1"/>
    </xf>
    <xf numFmtId="0" fontId="9" fillId="10" borderId="1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3" fontId="2" fillId="0" borderId="0" xfId="0" applyNumberFormat="1" applyFont="1" applyAlignment="1">
      <alignment horizontal="left" wrapText="1"/>
    </xf>
    <xf numFmtId="167" fontId="2" fillId="0" borderId="0" xfId="0" applyNumberFormat="1" applyFont="1" applyAlignment="1">
      <alignment horizontal="left" wrapText="1"/>
    </xf>
    <xf numFmtId="3" fontId="4" fillId="13" borderId="0" xfId="0" applyNumberFormat="1" applyFont="1" applyFill="1" applyAlignment="1">
      <alignment horizontal="left" wrapText="1"/>
    </xf>
    <xf numFmtId="3" fontId="5" fillId="13" borderId="0" xfId="0" applyNumberFormat="1" applyFont="1" applyFill="1" applyAlignment="1">
      <alignment horizontal="left" wrapText="1"/>
    </xf>
    <xf numFmtId="165" fontId="2" fillId="0" borderId="0" xfId="0" applyNumberFormat="1" applyFont="1" applyAlignment="1">
      <alignment horizontal="left" wrapText="1"/>
    </xf>
    <xf numFmtId="167" fontId="4" fillId="13" borderId="0" xfId="0" applyNumberFormat="1" applyFont="1" applyFill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167" fontId="5" fillId="13" borderId="0" xfId="0" applyNumberFormat="1" applyFont="1" applyFill="1" applyAlignment="1">
      <alignment horizontal="left" wrapText="1"/>
    </xf>
    <xf numFmtId="0" fontId="5" fillId="13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3" fontId="14" fillId="0" borderId="0" xfId="0" applyNumberFormat="1" applyFont="1" applyAlignment="1">
      <alignment horizontal="left" wrapText="1"/>
    </xf>
    <xf numFmtId="164" fontId="1" fillId="10" borderId="4" xfId="0" applyNumberFormat="1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10" borderId="4" xfId="0" applyFont="1" applyFill="1" applyBorder="1" applyAlignment="1">
      <alignment horizontal="left" wrapText="1"/>
    </xf>
    <xf numFmtId="0" fontId="1" fillId="10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3" fontId="1" fillId="10" borderId="4" xfId="0" applyNumberFormat="1" applyFont="1" applyFill="1" applyBorder="1" applyAlignment="1">
      <alignment horizontal="left" wrapText="1"/>
    </xf>
    <xf numFmtId="166" fontId="1" fillId="10" borderId="4" xfId="0" applyNumberFormat="1" applyFont="1" applyFill="1" applyBorder="1" applyAlignment="1">
      <alignment horizontal="left" wrapText="1"/>
    </xf>
    <xf numFmtId="3" fontId="9" fillId="10" borderId="4" xfId="0" applyNumberFormat="1" applyFont="1" applyFill="1" applyBorder="1" applyAlignment="1">
      <alignment horizontal="left" wrapText="1"/>
    </xf>
    <xf numFmtId="0" fontId="16" fillId="13" borderId="4" xfId="0" applyFont="1" applyFill="1" applyBorder="1" applyAlignment="1">
      <alignment horizontal="left" wrapText="1"/>
    </xf>
    <xf numFmtId="166" fontId="14" fillId="0" borderId="4" xfId="0" applyNumberFormat="1" applyFont="1" applyBorder="1" applyAlignment="1">
      <alignment horizontal="left" wrapText="1"/>
    </xf>
    <xf numFmtId="3" fontId="14" fillId="0" borderId="4" xfId="0" applyNumberFormat="1" applyFont="1" applyBorder="1" applyAlignment="1">
      <alignment horizontal="left" wrapText="1"/>
    </xf>
    <xf numFmtId="164" fontId="17" fillId="10" borderId="4" xfId="0" applyNumberFormat="1" applyFont="1" applyFill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 wrapText="1"/>
    </xf>
    <xf numFmtId="3" fontId="19" fillId="17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9" fontId="2" fillId="0" borderId="0" xfId="1" applyFont="1"/>
    <xf numFmtId="3" fontId="2" fillId="0" borderId="3" xfId="0" applyNumberFormat="1" applyFont="1" applyBorder="1"/>
    <xf numFmtId="9" fontId="2" fillId="0" borderId="12" xfId="1" applyFont="1" applyBorder="1"/>
    <xf numFmtId="3" fontId="2" fillId="0" borderId="13" xfId="0" applyNumberFormat="1" applyFont="1" applyBorder="1"/>
    <xf numFmtId="9" fontId="2" fillId="0" borderId="13" xfId="1" applyFont="1" applyBorder="1"/>
    <xf numFmtId="9" fontId="2" fillId="0" borderId="3" xfId="1" applyFont="1" applyBorder="1"/>
    <xf numFmtId="3" fontId="1" fillId="5" borderId="0" xfId="0" applyNumberFormat="1" applyFont="1" applyFill="1" applyAlignment="1">
      <alignment horizontal="center"/>
    </xf>
    <xf numFmtId="0" fontId="0" fillId="0" borderId="0" xfId="0" applyFont="1" applyAlignment="1"/>
    <xf numFmtId="3" fontId="1" fillId="6" borderId="0" xfId="0" applyNumberFormat="1" applyFont="1" applyFill="1" applyAlignment="1">
      <alignment horizontal="center"/>
    </xf>
    <xf numFmtId="3" fontId="1" fillId="7" borderId="0" xfId="0" applyNumberFormat="1" applyFont="1" applyFill="1" applyAlignment="1">
      <alignment horizontal="center"/>
    </xf>
    <xf numFmtId="3" fontId="1" fillId="15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9" fillId="17" borderId="4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wrapText="1"/>
    </xf>
    <xf numFmtId="0" fontId="13" fillId="17" borderId="6" xfId="0" applyFont="1" applyFill="1" applyBorder="1" applyAlignment="1">
      <alignment horizontal="center" wrapText="1"/>
    </xf>
    <xf numFmtId="0" fontId="13" fillId="17" borderId="7" xfId="0" applyFont="1" applyFill="1" applyBorder="1" applyAlignment="1">
      <alignment horizontal="center" wrapText="1"/>
    </xf>
    <xf numFmtId="0" fontId="3" fillId="0" borderId="0" xfId="0" applyFont="1" applyAlignment="1"/>
  </cellXfs>
  <cellStyles count="2">
    <cellStyle name="Normal" xfId="0" builtinId="0"/>
    <cellStyle name="Percent" xfId="1" builtinId="5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 defaultPivotStyle="PivotStyleMedium7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file:///C:/Users/imvargas1/Downloads/SPACE%20USE%202021-2022%20WORKING%20FILE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Vargas, Iliana M" refreshedDate="44550.413272916667" refreshedVersion="6" recordCount="525">
  <cacheSource type="worksheet">
    <worksheetSource ref="A3:AU528" sheet="Copy of Full Data - For OAE" r:id="rId2"/>
  </cacheSource>
  <cacheFields count="47">
    <cacheField name="Order" numFmtId="0">
      <sharedItems containsSemiMixedTypes="0" containsString="0" containsNumber="1" minValue="1" maxValue="492"/>
    </cacheField>
    <cacheField name="SCHOOL ID" numFmtId="0">
      <sharedItems containsBlank="1" containsMixedTypes="1" containsNumber="1" containsInteger="1" minValue="400044" maxValue="610592" count="522">
        <n v="609772"/>
        <n v="609774"/>
        <n v="609848"/>
        <n v="609777"/>
        <n v="609779"/>
        <n v="610287"/>
        <n v="610268"/>
        <n v="609782"/>
        <n v="609786"/>
        <n v="610325"/>
        <n v="610544"/>
        <n v="609788"/>
        <n v="609789"/>
        <n v="609790"/>
        <n v="609791"/>
        <n v="609792"/>
        <n v="610246"/>
        <n v="609796"/>
        <n v="610237"/>
        <n v="609797"/>
        <n v="609798"/>
        <n v="609799"/>
        <n v="609800"/>
        <n v="610350"/>
        <n v="609803"/>
        <n v="610238"/>
        <n v="609804"/>
        <n v="609815"/>
        <n v="609806"/>
        <n v="610242"/>
        <n v="609809"/>
        <n v="609810"/>
        <n v="609811"/>
        <n v="610317"/>
        <n v="610590"/>
        <n v="610091"/>
        <n v="609812"/>
        <n v="609813"/>
        <n v="609830"/>
        <n v="609817"/>
        <n v="609818"/>
        <n v="609819"/>
        <n v="609820"/>
        <n v="609821"/>
        <n v="609827"/>
        <n v="609828"/>
        <n v="609829"/>
        <n v="609832"/>
        <n v="609833"/>
        <n v="610353"/>
        <n v="609835"/>
        <n v="610539"/>
        <n v="609836"/>
        <n v="610024"/>
        <n v="609837"/>
        <n v="609839"/>
        <n v="609842"/>
        <n v="609844"/>
        <n v="609845"/>
        <n v="610021"/>
        <n v="609849"/>
        <n v="610251"/>
        <n v="609851"/>
        <n v="609852"/>
        <n v="609853"/>
        <n v="610148"/>
        <n v="610060"/>
        <n v="609854"/>
        <n v="609855"/>
        <n v="610347"/>
        <n v="609795"/>
        <n v="609856"/>
        <n v="609857"/>
        <n v="609859"/>
        <n v="609861"/>
        <n v="610199"/>
        <n v="609862"/>
        <n v="610170"/>
        <n v="609863"/>
        <n v="609864"/>
        <n v="609866"/>
        <n v="609867"/>
        <n v="609870"/>
        <n v="610355"/>
        <n v="609873"/>
        <n v="610003"/>
        <n v="610004"/>
        <n v="609900"/>
        <n v="610239"/>
        <n v="609875"/>
        <n v="610521"/>
        <n v="609876"/>
        <n v="609879"/>
        <n v="610313"/>
        <n v="609880"/>
        <n v="609883"/>
        <n v="610367"/>
        <n v="610252"/>
        <n v="609884"/>
        <n v="609885"/>
        <n v="609874"/>
        <n v="610363"/>
        <n v="610515"/>
        <n v="609887"/>
        <n v="609891"/>
        <n v="609893"/>
        <n v="609894"/>
        <n v="609896"/>
        <n v="610364"/>
        <n v="610263"/>
        <n v="610188"/>
        <n v="610352"/>
        <n v="610254"/>
        <n v="610316"/>
        <n v="609897"/>
        <n v="609898"/>
        <n v="609899"/>
        <n v="609901"/>
        <n v="610523"/>
        <n v="609903"/>
        <n v="609904"/>
        <n v="609907"/>
        <n v="609908"/>
        <n v="609909"/>
        <n v="610319"/>
        <n v="610362"/>
        <n v="610057"/>
        <n v="609910"/>
        <n v="610055"/>
        <n v="609912"/>
        <n v="609917"/>
        <n v="609918"/>
        <n v="609967"/>
        <n v="609919"/>
        <n v="609924"/>
        <n v="609927"/>
        <n v="609926"/>
        <n v="610503"/>
        <n v="609928"/>
        <n v="609929"/>
        <n v="609930"/>
        <n v="609933"/>
        <n v="610009"/>
        <n v="609935"/>
        <n v="610128"/>
        <n v="609937"/>
        <n v="609938"/>
        <n v="609939"/>
        <n v="609942"/>
        <n v="609945"/>
        <n v="609947"/>
        <n v="609949"/>
        <n v="609850"/>
        <n v="610032"/>
        <n v="609952"/>
        <n v="609954"/>
        <n v="609955"/>
        <n v="609956"/>
        <n v="609944"/>
        <n v="609958"/>
        <n v="609959"/>
        <n v="609960"/>
        <n v="609808"/>
        <n v="609963"/>
        <n v="609964"/>
        <n v="609966"/>
        <n v="609807"/>
        <n v="610068"/>
        <n v="609969"/>
        <n v="609971"/>
        <n v="609972"/>
        <n v="609974"/>
        <n v="609975"/>
        <n v="609976"/>
        <n v="609979"/>
        <n v="609981"/>
        <n v="609983"/>
        <n v="609985"/>
        <n v="609986"/>
        <n v="609987"/>
        <n v="609988"/>
        <n v="610532"/>
        <n v="609994"/>
        <n v="610295"/>
        <n v="609995"/>
        <n v="609996"/>
        <n v="609997"/>
        <n v="610000"/>
        <n v="610002"/>
        <n v="610005"/>
        <n v="610368"/>
        <n v="610006"/>
        <n v="610078"/>
        <n v="610121"/>
        <n v="610369"/>
        <n v="610010"/>
        <n v="610011"/>
        <n v="610271"/>
        <n v="610274"/>
        <n v="609805"/>
        <n v="609865"/>
        <n v="610015"/>
        <n v="609920"/>
        <n v="610084"/>
        <n v="609925"/>
        <n v="610016"/>
        <n v="610019"/>
        <n v="610022"/>
        <n v="610299"/>
        <n v="610026"/>
        <n v="610027"/>
        <n v="610030"/>
        <n v="609869"/>
        <n v="609993"/>
        <n v="610033"/>
        <n v="610520"/>
        <n v="610208"/>
        <n v="610034"/>
        <n v="610291"/>
        <n v="610305"/>
        <n v="610298"/>
        <n v="610036"/>
        <n v="610037"/>
        <n v="610038"/>
        <n v="609834"/>
        <n v="610040"/>
        <n v="610041"/>
        <n v="610541"/>
        <n v="610043"/>
        <n v="610044"/>
        <n v="610029"/>
        <n v="610046"/>
        <n v="610215"/>
        <n v="610047"/>
        <n v="610048"/>
        <n v="610052"/>
        <n v="610053"/>
        <n v="610054"/>
        <n v="610056"/>
        <n v="610059"/>
        <n v="610290"/>
        <n v="609968"/>
        <n v="610062"/>
        <n v="610063"/>
        <n v="610269"/>
        <n v="610066"/>
        <n v="610312"/>
        <n v="610067"/>
        <n v="610282"/>
        <n v="610070"/>
        <n v="610293"/>
        <n v="609902"/>
        <n v="610171"/>
        <n v="610073"/>
        <n v="610276"/>
        <n v="610074"/>
        <n v="610076"/>
        <n v="610077"/>
        <n v="610257"/>
        <n v="610082"/>
        <n v="610086"/>
        <n v="610088"/>
        <n v="610089"/>
        <n v="610090"/>
        <n v="610092"/>
        <n v="610231"/>
        <n v="610093"/>
        <n v="610094"/>
        <n v="610284"/>
        <n v="610193"/>
        <n v="610095"/>
        <n v="609793"/>
        <n v="610096"/>
        <n v="609961"/>
        <n v="610097"/>
        <n v="610098"/>
        <n v="610354"/>
        <n v="610099"/>
        <n v="610101"/>
        <n v="610102"/>
        <n v="610103"/>
        <n v="610104"/>
        <n v="610105"/>
        <n v="610329"/>
        <n v="609950"/>
        <n v="610107"/>
        <n v="610108"/>
        <n v="610109"/>
        <n v="609943"/>
        <n v="610111"/>
        <n v="610115"/>
        <n v="610112"/>
        <n v="610116"/>
        <n v="610117"/>
        <n v="610120"/>
        <n v="610122"/>
        <n v="609872"/>
        <n v="610126"/>
        <n v="610127"/>
        <n v="610106"/>
        <n v="610129"/>
        <n v="610013"/>
        <n v="610130"/>
        <n v="610131"/>
        <n v="610132"/>
        <n v="610135"/>
        <n v="610281"/>
        <n v="610136"/>
        <n v="610533"/>
        <n v="610229"/>
        <n v="610137"/>
        <n v="610138"/>
        <n v="610139"/>
        <n v="609941"/>
        <n v="610141"/>
        <n v="610142"/>
        <n v="610143"/>
        <n v="610144"/>
        <n v="610145"/>
        <n v="610588"/>
        <n v="610256"/>
        <n v="610147"/>
        <n v="610152"/>
        <n v="610125"/>
        <n v="610153"/>
        <n v="610342"/>
        <n v="610586"/>
        <n v="610250"/>
        <n v="610226"/>
        <n v="610155"/>
        <n v="610157"/>
        <n v="610158"/>
        <n v="610159"/>
        <n v="610178"/>
        <n v="610165"/>
        <n v="610167"/>
        <n v="610081"/>
        <n v="610172"/>
        <n v="610173"/>
        <n v="610174"/>
        <n v="610559"/>
        <n v="610175"/>
        <n v="610176"/>
        <n v="610177"/>
        <n v="610534"/>
        <n v="609978"/>
        <n v="610179"/>
        <n v="610180"/>
        <n v="610182"/>
        <n v="610589"/>
        <n v="609990"/>
        <n v="610530"/>
        <n v="610183"/>
        <n v="610184"/>
        <n v="610339"/>
        <n v="610548"/>
        <n v="610185"/>
        <n v="610191"/>
        <n v="610192"/>
        <n v="610405"/>
        <n v="610194"/>
        <n v="610195"/>
        <n v="610196"/>
        <n v="610197"/>
        <n v="610249"/>
        <n v="610279"/>
        <n v="610396"/>
        <n v="610198"/>
        <n v="610201"/>
        <n v="610065"/>
        <n v="610202"/>
        <n v="610203"/>
        <n v="609773"/>
        <n v="609895"/>
        <n v="610206"/>
        <n v="610207"/>
        <n v="610209"/>
        <n v="610039"/>
        <n v="610366"/>
        <n v="610213"/>
        <n v="610216"/>
        <n v="610217"/>
        <n v="610133"/>
        <n v="610218"/>
        <n v="610219"/>
        <n v="610124"/>
        <n v="610220"/>
        <n v="610221"/>
        <n v="610110"/>
        <n v="610223"/>
        <n v="610100"/>
        <n v="610542"/>
        <n v="610300"/>
        <n v="610225"/>
        <n v="610315"/>
        <n v="610227"/>
        <n v="610228"/>
        <n v="610230"/>
        <n v="609977"/>
        <n v="610345"/>
        <n v="610234"/>
        <n v="610235"/>
        <n v="609973"/>
        <m/>
        <n v="610212"/>
        <n v="609794"/>
        <s v="ES COLO 1"/>
        <n v="609951"/>
        <n v="400076"/>
        <s v="ES COLO 2"/>
        <n v="609922"/>
        <n v="610051"/>
        <s v="ES COLO 3"/>
        <n v="400044"/>
        <n v="610123"/>
        <s v="ES COLO 4"/>
        <n v="610146"/>
        <n v="400052"/>
        <s v="ESCOLO 5"/>
        <n v="609921"/>
        <s v="ES COLO 6"/>
        <n v="610017"/>
        <n v="610200"/>
        <n v="400107"/>
        <s v="ES COLO 7"/>
        <n v="610513"/>
        <n v="610524"/>
        <n v="609695"/>
        <n v="610518"/>
        <n v="610563"/>
        <n v="609698"/>
        <n v="609726"/>
        <n v="609760"/>
        <n v="609753"/>
        <n v="609754"/>
        <n v="609674"/>
        <n v="610244"/>
        <n v="609759"/>
        <n v="610561"/>
        <n v="609756"/>
        <n v="610564"/>
        <n v="610245"/>
        <n v="609676"/>
        <n v="610587"/>
        <n v="610592"/>
        <n v="609704"/>
        <n v="609705"/>
        <n v="609708"/>
        <n v="609709"/>
        <n v="610558"/>
        <n v="609694"/>
        <n v="609710"/>
        <n v="609712"/>
        <n v="609741"/>
        <n v="609713"/>
        <n v="609678"/>
        <n v="609764"/>
        <n v="609762"/>
        <n v="609715"/>
        <n v="609716"/>
        <n v="609718"/>
        <n v="609746"/>
        <n v="609751"/>
        <n v="609719"/>
        <n v="609720"/>
        <n v="609738"/>
        <n v="610391"/>
        <n v="609722"/>
        <n v="609780"/>
        <n v="609723"/>
        <n v="609724"/>
        <n v="609725"/>
        <n v="609691"/>
        <n v="609749"/>
        <n v="610529"/>
        <n v="609680"/>
        <n v="609727"/>
        <n v="610304"/>
        <n v="609679"/>
        <n v="610334"/>
        <n v="609682"/>
        <n v="610390"/>
        <n v="609728"/>
        <n v="609729"/>
        <n v="609730"/>
        <n v="609692"/>
        <n v="610543"/>
        <n v="610547"/>
        <n v="610357"/>
        <n v="609732"/>
        <n v="609733"/>
        <n v="609734"/>
        <n v="609735"/>
        <n v="610394"/>
        <n v="609737"/>
        <n v="609739"/>
        <n v="609740"/>
        <n v="609693"/>
        <n v="609755"/>
        <n v="610323"/>
        <n v="400157"/>
        <s v="HS COLO 1"/>
        <n v="610381"/>
        <n v="610380"/>
        <s v="HS COLO 2"/>
        <n v="610340"/>
        <n v="610248"/>
        <s v="HS COLO 3"/>
        <n v="610499"/>
        <n v="400059"/>
        <s v="HS COLO 4"/>
        <n v="609761"/>
        <n v="400156"/>
        <s v="HS COLO 5"/>
        <n v="610384"/>
        <n v="610385"/>
        <n v="610383"/>
        <n v="610392"/>
        <s v="HS COLO 6"/>
        <n v="610389"/>
        <n v="400180"/>
        <s v="HS COLO 7"/>
      </sharedItems>
    </cacheField>
    <cacheField name="SCHOOL_NAME" numFmtId="0">
      <sharedItems containsBlank="1"/>
    </cacheField>
    <cacheField name="CO-LOCATION" numFmtId="0">
      <sharedItems containsBlank="1"/>
    </cacheField>
    <cacheField name="Grade Category" numFmtId="0">
      <sharedItems containsBlank="1" count="3">
        <s v="ES"/>
        <m/>
        <s v="HS"/>
      </sharedItems>
    </cacheField>
    <cacheField name="Boundary" numFmtId="0">
      <sharedItems containsBlank="1"/>
    </cacheField>
    <cacheField name="Grades Served" numFmtId="0">
      <sharedItems containsDate="1" containsBlank="1" containsMixedTypes="1" minDate="2011-09-10T00:00:00" maxDate="2021-07-09T00:00:00"/>
    </cacheField>
    <cacheField name="Network" numFmtId="0">
      <sharedItems containsBlank="1"/>
    </cacheField>
    <cacheField name="Community Area" numFmtId="0">
      <sharedItems containsBlank="1"/>
    </cacheField>
    <cacheField name="ARA Region" numFmtId="0">
      <sharedItems containsBlank="1"/>
    </cacheField>
    <cacheField name="ENROLLMENT SY20" numFmtId="3">
      <sharedItems containsString="0" containsBlank="1" containsNumber="1" containsInteger="1" minValue="58" maxValue="4502"/>
    </cacheField>
    <cacheField name="ENROLLMENT SY21" numFmtId="3">
      <sharedItems containsString="0" containsBlank="1" containsNumber="1" containsInteger="1" minValue="50" maxValue="4428"/>
    </cacheField>
    <cacheField name="ENROLLMENT SY22" numFmtId="3">
      <sharedItems containsString="0" containsBlank="1" containsNumber="1" containsInteger="1" minValue="44" maxValue="4386"/>
    </cacheField>
    <cacheField name="Enrollment Projection Range (SY2023)" numFmtId="0">
      <sharedItems containsBlank="1"/>
    </cacheField>
    <cacheField name="Residing Attending/Total Residing" numFmtId="0">
      <sharedItems containsNonDate="0" containsString="0" containsBlank="1"/>
    </cacheField>
    <cacheField name="Residing Attending/ Total Atetnding" numFmtId="0">
      <sharedItems containsNonDate="0" containsString="0" containsBlank="1"/>
    </cacheField>
    <cacheField name="Number of Full Size Classrooms" numFmtId="3">
      <sharedItems containsBlank="1" containsMixedTypes="1" containsNumber="1" minValue="0" maxValue="162"/>
    </cacheField>
    <cacheField name="Number of Small Classrooms" numFmtId="0">
      <sharedItems containsBlank="1" containsMixedTypes="1" containsNumber="1" containsInteger="1" minValue="0" maxValue="49"/>
    </cacheField>
    <cacheField name="Additional Capacity since Last Assessment - No. Classrooms " numFmtId="0">
      <sharedItems containsBlank="1" containsMixedTypes="1" containsNumber="1" containsInteger="1" minValue="0" maxValue="52"/>
    </cacheField>
    <cacheField name="Total Permanent Classrooms" numFmtId="0">
      <sharedItems containsBlank="1" containsMixedTypes="1" containsNumber="1" minValue="0" maxValue="166"/>
    </cacheField>
    <cacheField name="Ideal Permanent Capacity" numFmtId="0">
      <sharedItems containsBlank="1" containsMixedTypes="1" containsNumber="1" containsInteger="1" minValue="0" maxValue="3984"/>
    </cacheField>
    <cacheField name="Permanent Space Utilization" numFmtId="0">
      <sharedItems containsBlank="1" containsMixedTypes="1" containsNumber="1" minValue="4.2000000000000003E-2" maxValue="5.8490000000000002"/>
    </cacheField>
    <cacheField name="Number of Full Size Modulars" numFmtId="0">
      <sharedItems containsBlank="1" containsMixedTypes="1" containsNumber="1" containsInteger="1" minValue="0" maxValue="16"/>
    </cacheField>
    <cacheField name="Number of Small Modulars" numFmtId="0">
      <sharedItems containsBlank="1" containsMixedTypes="1" containsNumber="1" containsInteger="1" minValue="0" maxValue="6"/>
    </cacheField>
    <cacheField name="Number of Full Size Leased Classrooms" numFmtId="0">
      <sharedItems containsBlank="1" containsMixedTypes="1" containsNumber="1" containsInteger="1" minValue="0" maxValue="47"/>
    </cacheField>
    <cacheField name="Number of Small Leased Classrooms" numFmtId="0">
      <sharedItems containsBlank="1" containsMixedTypes="1" containsNumber="1" containsInteger="1" minValue="0" maxValue="14"/>
    </cacheField>
    <cacheField name="Additional Non-Permanent Capacity since Last Assessment (Leased or Modular)" numFmtId="0">
      <sharedItems containsString="0" containsBlank="1" containsNumber="1" containsInteger="1" minValue="0" maxValue="6"/>
    </cacheField>
    <cacheField name="Number of Full Size Classrooms2" numFmtId="0">
      <sharedItems containsBlank="1" containsMixedTypes="1" containsNumber="1" containsInteger="1" minValue="0" maxValue="7"/>
    </cacheField>
    <cacheField name="Number of Small Classrooms2" numFmtId="0">
      <sharedItems containsBlank="1" containsMixedTypes="1" containsNumber="1" containsInteger="1" minValue="0" maxValue="5"/>
    </cacheField>
    <cacheField name="Adjusted Total Full Size Classrooms" numFmtId="0">
      <sharedItems containsBlank="1" containsMixedTypes="1" containsNumber="1" containsInteger="1" minValue="6" maxValue="165"/>
    </cacheField>
    <cacheField name="Adjusted Total Small Classrooms" numFmtId="0">
      <sharedItems containsBlank="1" containsMixedTypes="1" containsNumber="1" containsInteger="1" minValue="0" maxValue="49"/>
    </cacheField>
    <cacheField name="Adjusted Total Classrooms 1" numFmtId="0">
      <sharedItems containsBlank="1" containsMixedTypes="1" containsNumber="1" minValue="8" maxValue="169"/>
    </cacheField>
    <cacheField name="Adjusted Ideal Capacity 1" numFmtId="0">
      <sharedItems containsBlank="1" containsMixedTypes="1" containsNumber="1" containsInteger="1" minValue="180" maxValue="4056"/>
    </cacheField>
    <cacheField name="Adjusted Space Utilization 1" numFmtId="0">
      <sharedItems containsBlank="1" containsMixedTypes="1" containsNumber="1" minValue="3.9E-2" maxValue="1.38"/>
    </cacheField>
    <cacheField name="Number of Cluster Program Classrooms (Incl PreK)" numFmtId="0">
      <sharedItems containsBlank="1" containsMixedTypes="1" containsNumber="1" containsInteger="1" minValue="0" maxValue="12"/>
    </cacheField>
    <cacheField name="Number of PK (Non-Cluster) Program Classrooms" numFmtId="0">
      <sharedItems containsBlank="1" containsMixedTypes="1" containsNumber="1" containsInteger="1" minValue="0" maxValue="11"/>
    </cacheField>
    <cacheField name="Total Small Classrooms to Deduct" numFmtId="0">
      <sharedItems containsBlank="1" containsMixedTypes="1" containsNumber="1" containsInteger="1" minValue="0" maxValue="49"/>
    </cacheField>
    <cacheField name="Other Qualifying Full Size Classrooms to Deduct" numFmtId="0">
      <sharedItems containsBlank="1" containsMixedTypes="1" containsNumber="1" containsInteger="1" minValue="0" maxValue="22"/>
    </cacheField>
    <cacheField name="Total Full Size Classroom Deductions, (Cluster, and PK and Qualifying)" numFmtId="3">
      <sharedItems containsBlank="1" containsMixedTypes="1" containsNumber="1" containsInteger="1" minValue="0" maxValue="26"/>
    </cacheField>
    <cacheField name="Total Adjusted Classrooms (Reg perm, Reg Leased,Reg Modular, Reg Qualif) Minus (CR and PK)" numFmtId="3">
      <sharedItems containsBlank="1" containsMixedTypes="1" containsNumber="1" containsInteger="1" minValue="0" maxValue="159"/>
    </cacheField>
    <cacheField name="Cluster Students PK-12" numFmtId="0">
      <sharedItems containsString="0" containsBlank="1" containsNumber="1" containsInteger="1" minValue="0" maxValue="120"/>
    </cacheField>
    <cacheField name="PK Students (Non-Cluster)" numFmtId="0">
      <sharedItems containsString="0" containsBlank="1" containsNumber="1" containsInteger="1" minValue="0" maxValue="169"/>
    </cacheField>
    <cacheField name="SY2022 Enrollment with Student Deductions" numFmtId="0">
      <sharedItems containsString="0" containsBlank="1" containsNumber="1" containsInteger="1" minValue="44" maxValue="4334"/>
    </cacheField>
    <cacheField name="ADJ IC2 after Classroom Deductions" numFmtId="0">
      <sharedItems containsBlank="1" containsMixedTypes="1" containsNumber="1" containsInteger="1" minValue="144" maxValue="3816"/>
    </cacheField>
    <cacheField name="AdJ SU 2" numFmtId="0">
      <sharedItems containsBlank="1" containsMixedTypes="1" containsNumber="1" minValue="4.9000000000000002E-2" maxValue="1.5640000000000001"/>
    </cacheField>
    <cacheField name="Adjusted SU Status" numFmtId="0">
      <sharedItems containsBlank="1" count="5">
        <s v="Efficient"/>
        <s v="Underutilized"/>
        <s v="Overcrowded"/>
        <m/>
        <s v="--"/>
      </sharedItems>
    </cacheField>
    <cacheField name="Change in 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5">
  <r>
    <n v="1"/>
    <x v="0"/>
    <s v="ADDAMS"/>
    <s v="NO"/>
    <x v="0"/>
    <s v="Attendance Area School"/>
    <s v="PK, K, 1, 2, 3, 4, 5, 6, 7, 8"/>
    <s v="ISP"/>
    <s v="EAST SIDE"/>
    <s v="Greater Calumet"/>
    <n v="695"/>
    <n v="615"/>
    <n v="576"/>
    <s v="547-552"/>
    <m/>
    <m/>
    <n v="21"/>
    <n v="2"/>
    <n v="0"/>
    <n v="22"/>
    <n v="480"/>
    <n v="1.2"/>
    <n v="8"/>
    <n v="4"/>
    <n v="0"/>
    <n v="0"/>
    <n v="0"/>
    <n v="0"/>
    <n v="1"/>
    <n v="29"/>
    <n v="7"/>
    <n v="32.5"/>
    <n v="750"/>
    <n v="0.76800000000000002"/>
    <n v="2"/>
    <n v="3"/>
    <n v="7"/>
    <n v="2"/>
    <n v="7"/>
    <n v="22"/>
    <n v="3"/>
    <n v="54"/>
    <n v="519"/>
    <n v="480"/>
    <n v="1.081"/>
    <x v="0"/>
    <s v="No Change"/>
  </r>
  <r>
    <n v="2"/>
    <x v="1"/>
    <s v="ALCOTT ES"/>
    <s v="NO"/>
    <x v="0"/>
    <s v="Attendance Area School"/>
    <s v="PK, K, 1, 2, 3, 4, 5, 6, 7, 8"/>
    <s v="Network 4"/>
    <s v="LINCOLN PARK"/>
    <s v="Greater Lincoln Park"/>
    <n v="689"/>
    <n v="614"/>
    <n v="602"/>
    <s v="555-567"/>
    <m/>
    <m/>
    <n v="33"/>
    <n v="0"/>
    <n v="0"/>
    <n v="33"/>
    <n v="750"/>
    <n v="0.80300000000000005"/>
    <n v="0"/>
    <n v="0"/>
    <n v="0"/>
    <n v="0"/>
    <n v="6"/>
    <n v="1"/>
    <n v="0"/>
    <n v="40"/>
    <n v="0"/>
    <n v="40"/>
    <n v="900"/>
    <n v="0.66900000000000004"/>
    <n v="0"/>
    <n v="6"/>
    <n v="0"/>
    <n v="2"/>
    <n v="8"/>
    <n v="32"/>
    <n v="0"/>
    <n v="75"/>
    <n v="527"/>
    <n v="720"/>
    <n v="0.73199999999999998"/>
    <x v="0"/>
    <s v="No Change"/>
  </r>
  <r>
    <n v="3"/>
    <x v="2"/>
    <s v="ALDRIDGE"/>
    <s v="NO"/>
    <x v="0"/>
    <s v="Attendance Area School"/>
    <s v="PK, K, 1, 2, 3, 4, 5, 6, 7, 8"/>
    <s v="Network 13"/>
    <s v="RIVERDALE"/>
    <s v="Greater Calumet"/>
    <n v="208"/>
    <n v="188"/>
    <n v="217"/>
    <s v="221-232"/>
    <m/>
    <m/>
    <n v="23"/>
    <n v="2"/>
    <n v="0"/>
    <n v="24"/>
    <n v="540"/>
    <n v="0.40200000000000002"/>
    <n v="0"/>
    <n v="0"/>
    <n v="0"/>
    <n v="0"/>
    <n v="0"/>
    <n v="0"/>
    <n v="0"/>
    <n v="23"/>
    <n v="2"/>
    <n v="24"/>
    <n v="540"/>
    <n v="0.40200000000000002"/>
    <n v="0"/>
    <n v="1"/>
    <n v="2"/>
    <n v="6"/>
    <n v="7"/>
    <n v="16"/>
    <n v="0"/>
    <n v="13"/>
    <n v="204"/>
    <n v="360"/>
    <n v="0.56699999999999995"/>
    <x v="1"/>
    <s v="No Change"/>
  </r>
  <r>
    <n v="4"/>
    <x v="3"/>
    <s v="ARMOUR"/>
    <s v="NO"/>
    <x v="0"/>
    <s v="Attendance Area School"/>
    <s v="PK, K, 1, 2, 3, 4, 5, 6, 7, 8"/>
    <s v="ISP"/>
    <s v="BRIDGEPORT"/>
    <s v="Greater Stockyards"/>
    <n v="248"/>
    <n v="253"/>
    <n v="256"/>
    <s v="252-255"/>
    <m/>
    <m/>
    <n v="24"/>
    <n v="2"/>
    <n v="0"/>
    <n v="25"/>
    <n v="570"/>
    <n v="0.44900000000000001"/>
    <n v="0"/>
    <n v="0"/>
    <n v="0"/>
    <n v="0"/>
    <n v="0"/>
    <n v="0"/>
    <n v="0"/>
    <n v="24"/>
    <n v="2"/>
    <n v="25"/>
    <n v="570"/>
    <n v="0.44900000000000001"/>
    <n v="1"/>
    <n v="2"/>
    <n v="2"/>
    <n v="2"/>
    <n v="5"/>
    <n v="19"/>
    <n v="2"/>
    <n v="20"/>
    <n v="234"/>
    <n v="420"/>
    <n v="0.55700000000000005"/>
    <x v="1"/>
    <s v="No Change"/>
  </r>
  <r>
    <n v="5"/>
    <x v="4"/>
    <s v="ARMSTRONG G"/>
    <s v="NO"/>
    <x v="0"/>
    <s v="Attendance Area School"/>
    <s v="PK, K, 1, 2, 3, 4, 5, 6, 7, 8"/>
    <s v="ISP"/>
    <s v="WEST RIDGE"/>
    <s v="Northwest Side"/>
    <n v="1257"/>
    <n v="1221"/>
    <n v="1215"/>
    <s v="1,163-1,177"/>
    <m/>
    <m/>
    <n v="51"/>
    <n v="11"/>
    <n v="0"/>
    <n v="56.5"/>
    <n v="1290"/>
    <n v="0.94199999999999995"/>
    <n v="0"/>
    <n v="0"/>
    <n v="0"/>
    <n v="0"/>
    <n v="0"/>
    <n v="1"/>
    <n v="1"/>
    <n v="52"/>
    <n v="12"/>
    <n v="58"/>
    <n v="1320"/>
    <n v="0.92"/>
    <n v="2"/>
    <n v="4"/>
    <n v="12"/>
    <n v="0"/>
    <n v="6"/>
    <n v="46"/>
    <n v="17"/>
    <n v="73"/>
    <n v="1125"/>
    <n v="1050"/>
    <n v="1.071"/>
    <x v="0"/>
    <s v="Overcrowded to Efficient"/>
  </r>
  <r>
    <n v="6"/>
    <x v="5"/>
    <s v="ASHBURN"/>
    <s v="NO"/>
    <x v="0"/>
    <s v="Citywide"/>
    <s v="PK, K, 1, 2, 3, 4, 5, 6, 7, 8"/>
    <s v="Network 10"/>
    <s v="ASHBURN"/>
    <s v="South Side"/>
    <n v="427"/>
    <n v="396"/>
    <n v="342"/>
    <s v="313-324"/>
    <m/>
    <m/>
    <n v="0"/>
    <n v="0"/>
    <n v="0"/>
    <n v="0"/>
    <n v="0"/>
    <s v="--"/>
    <n v="0"/>
    <n v="0"/>
    <n v="28"/>
    <n v="0"/>
    <n v="0"/>
    <n v="0"/>
    <n v="1"/>
    <n v="28"/>
    <n v="1"/>
    <n v="28.5"/>
    <n v="630"/>
    <n v="0.54300000000000004"/>
    <n v="4"/>
    <n v="2"/>
    <n v="1"/>
    <n v="1"/>
    <n v="7"/>
    <n v="21"/>
    <n v="42"/>
    <n v="20"/>
    <n v="280"/>
    <n v="480"/>
    <n v="0.58299999999999996"/>
    <x v="1"/>
    <s v="No Change"/>
  </r>
  <r>
    <n v="7"/>
    <x v="6"/>
    <s v="ASHE"/>
    <s v="NO"/>
    <x v="0"/>
    <s v="Attendance Area School"/>
    <s v="PK, K, 1, 2, 3, 4, 5, 6, 7, 8"/>
    <s v="Network 12"/>
    <s v="CHATHAM"/>
    <s v="Greater Stony Island"/>
    <n v="336"/>
    <n v="328"/>
    <n v="320"/>
    <s v="334-343"/>
    <m/>
    <m/>
    <n v="30"/>
    <n v="0"/>
    <n v="0"/>
    <n v="30"/>
    <n v="690"/>
    <n v="0.46400000000000002"/>
    <n v="0"/>
    <n v="0"/>
    <n v="0"/>
    <n v="0"/>
    <n v="0"/>
    <n v="0"/>
    <n v="0"/>
    <n v="30"/>
    <n v="0"/>
    <n v="30"/>
    <n v="690"/>
    <n v="0.46400000000000002"/>
    <n v="0"/>
    <n v="2"/>
    <n v="0"/>
    <n v="2"/>
    <n v="4"/>
    <n v="26"/>
    <n v="0"/>
    <n v="15"/>
    <n v="305"/>
    <n v="600"/>
    <n v="0.50800000000000001"/>
    <x v="1"/>
    <s v="No Change"/>
  </r>
  <r>
    <n v="8"/>
    <x v="7"/>
    <s v="AUDUBON"/>
    <s v="NO"/>
    <x v="0"/>
    <s v="Attendance Area School"/>
    <s v="PK, K, 1, 2, 3, 4, 5, 6, 7, 8"/>
    <s v="Network 4"/>
    <s v="NORTH CENTER"/>
    <s v="Northwest Side"/>
    <n v="565"/>
    <n v="521"/>
    <n v="490"/>
    <s v="466-483"/>
    <m/>
    <m/>
    <n v="25"/>
    <n v="1"/>
    <n v="0"/>
    <n v="25.5"/>
    <n v="570"/>
    <n v="0.86"/>
    <n v="0"/>
    <n v="0"/>
    <n v="0"/>
    <n v="0"/>
    <n v="0"/>
    <n v="1"/>
    <n v="0"/>
    <n v="26"/>
    <n v="1"/>
    <n v="26.5"/>
    <n v="600"/>
    <n v="0.81699999999999995"/>
    <n v="0"/>
    <n v="2"/>
    <n v="1"/>
    <n v="0"/>
    <n v="2"/>
    <n v="24"/>
    <n v="0"/>
    <n v="39"/>
    <n v="451"/>
    <n v="540"/>
    <n v="0.83499999999999996"/>
    <x v="0"/>
    <s v="No Change"/>
  </r>
  <r>
    <n v="9"/>
    <x v="8"/>
    <s v="AVALON PARK"/>
    <s v="NO"/>
    <x v="0"/>
    <s v="Attendance Area School"/>
    <s v="PK, K, 1, 2, 3, 4, 5, 6, 7, 8"/>
    <s v="ISP"/>
    <s v="AVALON PARK"/>
    <s v="Greater Stony Island"/>
    <n v="261"/>
    <n v="227"/>
    <n v="225"/>
    <s v="216-220"/>
    <m/>
    <m/>
    <n v="33"/>
    <n v="2"/>
    <n v="0"/>
    <n v="34"/>
    <n v="780"/>
    <n v="0.28799999999999998"/>
    <n v="0"/>
    <n v="0"/>
    <n v="0"/>
    <n v="0"/>
    <n v="0"/>
    <n v="0"/>
    <n v="0"/>
    <n v="33"/>
    <n v="2"/>
    <n v="34"/>
    <n v="780"/>
    <n v="0.28799999999999998"/>
    <n v="0"/>
    <n v="1"/>
    <n v="2"/>
    <n v="4"/>
    <n v="5"/>
    <n v="28"/>
    <n v="0"/>
    <n v="17"/>
    <n v="208"/>
    <n v="630"/>
    <n v="0.33"/>
    <x v="1"/>
    <s v="No Change"/>
  </r>
  <r>
    <n v="10"/>
    <x v="9"/>
    <s v="AVONDALE-LOGANDALE"/>
    <s v="NO"/>
    <x v="0"/>
    <s v="Attendance Area School"/>
    <s v="PK, K, 1, 2, 3, 4, 5, 6, 7, 8"/>
    <s v="Network 4"/>
    <s v="AVONDALE"/>
    <s v="Greater Milwaukee Avenue"/>
    <n v="638"/>
    <n v="575"/>
    <n v="523"/>
    <s v="500-504"/>
    <m/>
    <m/>
    <n v="51"/>
    <n v="0"/>
    <n v="0"/>
    <n v="51"/>
    <n v="1170"/>
    <n v="0.44700000000000001"/>
    <n v="0"/>
    <n v="0"/>
    <n v="0"/>
    <n v="0"/>
    <n v="0"/>
    <n v="0"/>
    <n v="0"/>
    <n v="51"/>
    <n v="0"/>
    <n v="51"/>
    <n v="1170"/>
    <n v="0.44700000000000001"/>
    <n v="0"/>
    <n v="3"/>
    <n v="0"/>
    <n v="7"/>
    <n v="10"/>
    <n v="41"/>
    <n v="0"/>
    <n v="29"/>
    <n v="494"/>
    <n v="930"/>
    <n v="0.53100000000000003"/>
    <x v="1"/>
    <s v="No Change"/>
  </r>
  <r>
    <n v="11"/>
    <x v="10"/>
    <s v="AZUELA"/>
    <s v="NO"/>
    <x v="0"/>
    <s v="Attendance Area School"/>
    <s v="PK, K, 1, 2, 3, 4, 5, 6, 7, 8"/>
    <s v="ISP"/>
    <s v="WEST LAWN"/>
    <s v="Greater Midway"/>
    <n v="878"/>
    <n v="803"/>
    <n v="716"/>
    <s v="683-690"/>
    <m/>
    <m/>
    <n v="36"/>
    <n v="0"/>
    <n v="0"/>
    <n v="36"/>
    <n v="810"/>
    <n v="0.88400000000000001"/>
    <n v="0"/>
    <n v="0"/>
    <n v="0"/>
    <n v="0"/>
    <n v="0"/>
    <n v="0"/>
    <n v="0"/>
    <n v="36"/>
    <n v="0"/>
    <n v="36"/>
    <n v="810"/>
    <n v="0.88400000000000001"/>
    <n v="0"/>
    <n v="0"/>
    <n v="0"/>
    <n v="0"/>
    <n v="0"/>
    <n v="36"/>
    <n v="0"/>
    <n v="0"/>
    <n v="716"/>
    <n v="810"/>
    <n v="0.88400000000000001"/>
    <x v="0"/>
    <s v="No Change"/>
  </r>
  <r>
    <n v="12"/>
    <x v="11"/>
    <s v="BARNARD"/>
    <s v="NO"/>
    <x v="0"/>
    <s v="Attendance Area School"/>
    <s v="PK, K, 1, 2, 3, 4, 5, 6, 7, 8"/>
    <s v="Network 10"/>
    <s v="BEVERLY"/>
    <s v="Far Southwest Side"/>
    <n v="284"/>
    <n v="266"/>
    <n v="262"/>
    <s v="248-258"/>
    <m/>
    <m/>
    <n v="15"/>
    <n v="5"/>
    <n v="0"/>
    <n v="17.5"/>
    <n v="390"/>
    <n v="0.67200000000000004"/>
    <n v="0"/>
    <n v="0"/>
    <n v="0"/>
    <n v="0"/>
    <n v="0"/>
    <n v="0"/>
    <n v="0"/>
    <n v="15"/>
    <n v="5"/>
    <n v="17.5"/>
    <n v="390"/>
    <n v="0.67200000000000004"/>
    <n v="0"/>
    <n v="1"/>
    <n v="5"/>
    <n v="1"/>
    <n v="2"/>
    <n v="13"/>
    <n v="0"/>
    <n v="19"/>
    <n v="243"/>
    <n v="300"/>
    <n v="0.81"/>
    <x v="0"/>
    <s v="No Change"/>
  </r>
  <r>
    <n v="13"/>
    <x v="12"/>
    <s v="BARRY"/>
    <s v="NO"/>
    <x v="0"/>
    <s v="Attendance Area School"/>
    <s v="PK, K, 1, 2, 3, 4, 5, 6"/>
    <s v="Network 4"/>
    <s v="HERMOSA"/>
    <s v="Far Northwest Side"/>
    <n v="568"/>
    <n v="504"/>
    <n v="465"/>
    <s v="432-440"/>
    <m/>
    <m/>
    <n v="29"/>
    <n v="1"/>
    <n v="0"/>
    <n v="29.5"/>
    <n v="660"/>
    <n v="0.70499999999999996"/>
    <n v="0"/>
    <n v="0"/>
    <n v="0"/>
    <n v="0"/>
    <n v="0"/>
    <n v="0"/>
    <n v="2"/>
    <n v="29"/>
    <n v="3"/>
    <n v="30.5"/>
    <n v="690"/>
    <n v="0.67400000000000004"/>
    <n v="0"/>
    <n v="2"/>
    <n v="3"/>
    <n v="0"/>
    <n v="2"/>
    <n v="27"/>
    <n v="0"/>
    <n v="39"/>
    <n v="426"/>
    <n v="600"/>
    <n v="0.71"/>
    <x v="0"/>
    <s v="No Change"/>
  </r>
  <r>
    <n v="14"/>
    <x v="13"/>
    <s v="BARTON"/>
    <s v="NO"/>
    <x v="0"/>
    <s v="Attendance Area School"/>
    <s v="PK, K, 1, 2, 3, 4, 5, 6, 7, 8"/>
    <s v="Network 11"/>
    <s v="AUBURN GRESHAM"/>
    <s v="South Side"/>
    <n v="353"/>
    <n v="331"/>
    <n v="309"/>
    <s v="293-297"/>
    <m/>
    <m/>
    <n v="36"/>
    <n v="3"/>
    <n v="0"/>
    <n v="37.5"/>
    <n v="840"/>
    <n v="0.36799999999999999"/>
    <n v="0"/>
    <n v="0"/>
    <n v="0"/>
    <n v="0"/>
    <n v="0"/>
    <n v="0"/>
    <n v="0"/>
    <n v="36"/>
    <n v="3"/>
    <n v="37.5"/>
    <n v="840"/>
    <n v="0.36799999999999999"/>
    <n v="5"/>
    <n v="2"/>
    <n v="3"/>
    <n v="1"/>
    <n v="8"/>
    <n v="28"/>
    <n v="28"/>
    <n v="31"/>
    <n v="250"/>
    <n v="630"/>
    <n v="0.39700000000000002"/>
    <x v="1"/>
    <s v="No Change"/>
  </r>
  <r>
    <n v="15"/>
    <x v="14"/>
    <s v="BASS"/>
    <s v="NO"/>
    <x v="0"/>
    <s v="Attendance Area School"/>
    <s v="PK, K, 1, 2, 3, 4, 5, 6, 7, 8"/>
    <s v="Network 11"/>
    <s v="ENGLEWOOD"/>
    <s v="South Side"/>
    <n v="434"/>
    <n v="381"/>
    <n v="379"/>
    <s v="362-370"/>
    <m/>
    <m/>
    <n v="34"/>
    <n v="1"/>
    <n v="0"/>
    <n v="34.5"/>
    <n v="780"/>
    <n v="0.48599999999999999"/>
    <n v="0"/>
    <n v="0"/>
    <n v="0"/>
    <n v="0"/>
    <n v="0"/>
    <n v="0"/>
    <n v="0"/>
    <n v="34"/>
    <n v="1"/>
    <n v="34.5"/>
    <n v="780"/>
    <n v="0.48599999999999999"/>
    <n v="2"/>
    <n v="2"/>
    <n v="1"/>
    <n v="4"/>
    <n v="8"/>
    <n v="26"/>
    <n v="6"/>
    <n v="35"/>
    <n v="338"/>
    <n v="600"/>
    <n v="0.56299999999999994"/>
    <x v="1"/>
    <s v="No Change"/>
  </r>
  <r>
    <n v="16"/>
    <x v="15"/>
    <s v="BATEMAN"/>
    <s v="NO"/>
    <x v="0"/>
    <s v="Attendance Area School"/>
    <s v="PK, K, 1, 2, 3, 4, 5, 6, 7, 8"/>
    <s v="Network 1"/>
    <s v="IRVING PARK"/>
    <s v="Northwest Side"/>
    <n v="973"/>
    <n v="887"/>
    <n v="879"/>
    <s v="870-877"/>
    <m/>
    <m/>
    <n v="46"/>
    <n v="9"/>
    <n v="0"/>
    <n v="50.5"/>
    <n v="1140"/>
    <n v="0.77100000000000002"/>
    <n v="0"/>
    <n v="0"/>
    <n v="0"/>
    <n v="0"/>
    <n v="0"/>
    <n v="0"/>
    <n v="0"/>
    <n v="46"/>
    <n v="9"/>
    <n v="50.5"/>
    <n v="1140"/>
    <n v="0.77100000000000002"/>
    <n v="2"/>
    <n v="4"/>
    <n v="9"/>
    <n v="0"/>
    <n v="6"/>
    <n v="40"/>
    <n v="14"/>
    <n v="73"/>
    <n v="792"/>
    <n v="900"/>
    <n v="0.88"/>
    <x v="0"/>
    <s v="No Change"/>
  </r>
  <r>
    <n v="17"/>
    <x v="16"/>
    <s v="BEASLEY"/>
    <s v="NO"/>
    <x v="0"/>
    <s v="Citywide"/>
    <s v="PK, K, 1, 2, 3, 4, 5, 6, 7, 8"/>
    <s v="Network 9"/>
    <s v="WASHINGTON PARK"/>
    <s v="Bronzeville / South Lakefront"/>
    <n v="1117"/>
    <n v="1115"/>
    <n v="1035"/>
    <s v="990-1,018"/>
    <m/>
    <m/>
    <n v="48"/>
    <n v="13"/>
    <n v="0"/>
    <n v="54.5"/>
    <n v="1230"/>
    <n v="0.84099999999999997"/>
    <n v="0"/>
    <n v="0"/>
    <n v="0"/>
    <n v="0"/>
    <n v="0"/>
    <n v="0"/>
    <n v="0"/>
    <n v="48"/>
    <n v="13"/>
    <n v="54.5"/>
    <n v="1230"/>
    <n v="0.84099999999999997"/>
    <n v="4"/>
    <n v="6"/>
    <n v="13"/>
    <n v="0"/>
    <n v="10"/>
    <n v="38"/>
    <n v="24"/>
    <n v="110"/>
    <n v="901"/>
    <n v="870"/>
    <n v="1.036"/>
    <x v="0"/>
    <s v="No Change"/>
  </r>
  <r>
    <n v="18"/>
    <x v="17"/>
    <s v="BEAUBIEN"/>
    <s v="NO"/>
    <x v="0"/>
    <s v="Attendance Area School"/>
    <s v="PK, K, 1, 2, 3, 4, 5, 6, 7, 8"/>
    <s v="Network 1"/>
    <s v="JEFFERSON PARK"/>
    <s v="Far Northwest Side"/>
    <n v="1050"/>
    <n v="1020"/>
    <n v="964"/>
    <s v="942-945"/>
    <m/>
    <m/>
    <n v="41"/>
    <n v="11"/>
    <n v="0"/>
    <n v="46.5"/>
    <n v="1050"/>
    <n v="0.91800000000000004"/>
    <n v="0"/>
    <n v="0"/>
    <n v="0"/>
    <n v="0"/>
    <n v="0"/>
    <n v="0"/>
    <n v="0"/>
    <n v="41"/>
    <n v="11"/>
    <n v="46.5"/>
    <n v="1050"/>
    <n v="0.91800000000000004"/>
    <n v="2"/>
    <n v="1"/>
    <n v="11"/>
    <n v="0"/>
    <n v="3"/>
    <n v="38"/>
    <n v="23"/>
    <n v="17"/>
    <n v="924"/>
    <n v="870"/>
    <n v="1.0620000000000001"/>
    <x v="0"/>
    <s v="No Change"/>
  </r>
  <r>
    <n v="19"/>
    <x v="18"/>
    <s v="BEETHOVEN"/>
    <s v="NO"/>
    <x v="0"/>
    <s v="Attendance Area School"/>
    <s v="PK, K, 1, 2, 3, 4, 5, 6, 7, 8"/>
    <s v="Network 9"/>
    <s v="GRAND BOULEVARD"/>
    <s v="Bronzeville / South Lakefront"/>
    <n v="240"/>
    <n v="237"/>
    <n v="294"/>
    <s v="279-289"/>
    <m/>
    <m/>
    <n v="43"/>
    <n v="0"/>
    <n v="0"/>
    <n v="43"/>
    <n v="990"/>
    <n v="0.29699999999999999"/>
    <n v="0"/>
    <n v="0"/>
    <n v="0"/>
    <n v="0"/>
    <n v="0"/>
    <n v="1"/>
    <n v="0"/>
    <n v="44"/>
    <n v="0"/>
    <n v="44"/>
    <n v="990"/>
    <n v="0.29699999999999999"/>
    <n v="1"/>
    <n v="2"/>
    <n v="0"/>
    <n v="10"/>
    <n v="13"/>
    <n v="31"/>
    <n v="5"/>
    <n v="30"/>
    <n v="259"/>
    <n v="690"/>
    <n v="0.375"/>
    <x v="1"/>
    <s v="No Change"/>
  </r>
  <r>
    <n v="20"/>
    <x v="19"/>
    <s v="BEIDLER"/>
    <s v="NO"/>
    <x v="0"/>
    <s v="Attendance Area School"/>
    <s v="PK, K, 1, 2, 3, 4, 5, 6, 7, 8"/>
    <s v="Network 5"/>
    <s v="EAST GARFIELD PARK"/>
    <s v="West Side"/>
    <n v="355"/>
    <n v="334"/>
    <n v="306"/>
    <s v="305-305"/>
    <m/>
    <m/>
    <n v="34"/>
    <n v="1"/>
    <n v="0"/>
    <n v="34.5"/>
    <n v="780"/>
    <n v="0.39200000000000002"/>
    <n v="0"/>
    <n v="0"/>
    <n v="0"/>
    <n v="0"/>
    <n v="0"/>
    <n v="0"/>
    <n v="0"/>
    <n v="34"/>
    <n v="1"/>
    <n v="34.5"/>
    <n v="780"/>
    <n v="0.39200000000000002"/>
    <n v="0"/>
    <n v="3"/>
    <n v="1"/>
    <n v="7"/>
    <n v="10"/>
    <n v="24"/>
    <n v="0"/>
    <n v="27"/>
    <n v="279"/>
    <n v="540"/>
    <n v="0.51700000000000002"/>
    <x v="1"/>
    <s v="No Change"/>
  </r>
  <r>
    <n v="21"/>
    <x v="20"/>
    <s v="BELDING"/>
    <s v="NO"/>
    <x v="0"/>
    <s v="Attendance Area School"/>
    <s v="PK, K, 1, 2, 3, 4, 5, 6, 7, 8"/>
    <s v="Network 1"/>
    <s v="IRVING PARK"/>
    <s v="Northwest Side"/>
    <n v="596"/>
    <n v="545"/>
    <n v="533"/>
    <s v="535-541"/>
    <m/>
    <m/>
    <n v="25"/>
    <n v="7"/>
    <n v="0"/>
    <n v="28.5"/>
    <n v="630"/>
    <n v="0.84599999999999997"/>
    <n v="0"/>
    <n v="0"/>
    <n v="0"/>
    <n v="0"/>
    <n v="0"/>
    <n v="0"/>
    <n v="0"/>
    <n v="25"/>
    <n v="7"/>
    <n v="28.5"/>
    <n v="630"/>
    <n v="0.84599999999999997"/>
    <n v="0"/>
    <n v="2"/>
    <n v="7"/>
    <n v="1"/>
    <n v="3"/>
    <n v="22"/>
    <n v="0"/>
    <n v="40"/>
    <n v="493"/>
    <n v="480"/>
    <n v="1.0269999999999999"/>
    <x v="0"/>
    <s v="No Change"/>
  </r>
  <r>
    <n v="22"/>
    <x v="21"/>
    <s v="BELL"/>
    <s v="NO"/>
    <x v="0"/>
    <s v="Attendance Area School"/>
    <s v="K, 1, 2, 3, 4, 5, 6, 7, 8"/>
    <s v="Network 4"/>
    <s v="NORTH CENTER"/>
    <s v="Northwest Side"/>
    <n v="1007"/>
    <n v="981"/>
    <n v="904"/>
    <s v="871-897"/>
    <m/>
    <m/>
    <n v="41"/>
    <n v="8"/>
    <n v="0"/>
    <n v="45"/>
    <n v="1020"/>
    <n v="0.88600000000000001"/>
    <n v="0"/>
    <n v="0"/>
    <n v="0"/>
    <n v="0"/>
    <n v="0"/>
    <n v="0"/>
    <n v="1"/>
    <n v="41"/>
    <n v="9"/>
    <n v="45.5"/>
    <n v="1050"/>
    <n v="0.86099999999999999"/>
    <n v="5"/>
    <n v="0"/>
    <n v="9"/>
    <n v="0"/>
    <n v="5"/>
    <n v="36"/>
    <n v="34"/>
    <n v="0"/>
    <n v="870"/>
    <n v="810"/>
    <n v="1.0740000000000001"/>
    <x v="0"/>
    <s v="No Change"/>
  </r>
  <r>
    <n v="23"/>
    <x v="22"/>
    <s v="BENNETT"/>
    <s v="NO"/>
    <x v="0"/>
    <s v="Attendance Area School"/>
    <s v="PK, K, 1, 2, 3, 4, 5, 6, 7, 8"/>
    <s v="Network 13"/>
    <s v="ROSELAND"/>
    <s v="Greater Calumet"/>
    <n v="324"/>
    <n v="262"/>
    <n v="272"/>
    <s v="276-280"/>
    <m/>
    <m/>
    <n v="24"/>
    <n v="0"/>
    <n v="0"/>
    <n v="24"/>
    <n v="540"/>
    <n v="0.504"/>
    <n v="0"/>
    <n v="0"/>
    <n v="0"/>
    <n v="0"/>
    <n v="0"/>
    <n v="0"/>
    <n v="0"/>
    <n v="24"/>
    <n v="0"/>
    <n v="24"/>
    <n v="540"/>
    <n v="0.504"/>
    <n v="0"/>
    <n v="2"/>
    <n v="0"/>
    <n v="1"/>
    <n v="3"/>
    <n v="21"/>
    <n v="0"/>
    <n v="22"/>
    <n v="250"/>
    <n v="480"/>
    <n v="0.52100000000000002"/>
    <x v="1"/>
    <s v="No Change"/>
  </r>
  <r>
    <n v="24"/>
    <x v="23"/>
    <s v="BLACK"/>
    <s v="NO"/>
    <x v="0"/>
    <s v="Citywide"/>
    <s v="K, 1, 2, 3, 4, 5, 6, 7, 8"/>
    <s v="Network 12"/>
    <s v="CALUMET HEIGHTS"/>
    <s v="Greater Stony Island"/>
    <n v="432"/>
    <n v="447"/>
    <n v="386"/>
    <s v="385-386"/>
    <m/>
    <m/>
    <n v="17.5"/>
    <n v="15"/>
    <n v="0"/>
    <n v="25"/>
    <n v="570"/>
    <n v="0.67700000000000005"/>
    <n v="0"/>
    <n v="0"/>
    <n v="0"/>
    <n v="0"/>
    <n v="0"/>
    <n v="1"/>
    <n v="0"/>
    <n v="19"/>
    <n v="15"/>
    <n v="26"/>
    <n v="600"/>
    <n v="0.64300000000000002"/>
    <n v="0"/>
    <n v="0"/>
    <n v="15"/>
    <n v="0"/>
    <n v="0"/>
    <n v="19"/>
    <n v="0"/>
    <n v="0"/>
    <n v="386"/>
    <n v="420"/>
    <n v="0.91900000000000004"/>
    <x v="0"/>
    <s v="No Change"/>
  </r>
  <r>
    <n v="25"/>
    <x v="24"/>
    <s v="BLAINE"/>
    <s v="NO"/>
    <x v="0"/>
    <s v="Attendance Area School"/>
    <s v="PK, K, 1, 2, 3, 4, 5, 6, 7, 8"/>
    <s v="Network 4"/>
    <s v="LAKE VIEW"/>
    <s v="Greater Lincoln Park"/>
    <n v="815"/>
    <n v="746"/>
    <n v="672"/>
    <s v="643-651"/>
    <m/>
    <m/>
    <n v="38"/>
    <n v="0"/>
    <n v="0"/>
    <n v="38"/>
    <n v="870"/>
    <n v="0.77200000000000002"/>
    <n v="0"/>
    <n v="0"/>
    <n v="0"/>
    <n v="0"/>
    <n v="0"/>
    <n v="0"/>
    <n v="0"/>
    <n v="38"/>
    <n v="0"/>
    <n v="38"/>
    <n v="870"/>
    <n v="0.77200000000000002"/>
    <n v="0"/>
    <n v="3"/>
    <n v="0"/>
    <n v="0"/>
    <n v="3"/>
    <n v="35"/>
    <n v="0"/>
    <n v="54"/>
    <n v="618"/>
    <n v="780"/>
    <n v="0.79200000000000004"/>
    <x v="0"/>
    <s v="No Change"/>
  </r>
  <r>
    <n v="26"/>
    <x v="25"/>
    <s v="BOND"/>
    <s v="NO"/>
    <x v="0"/>
    <s v="Attendance Area School"/>
    <s v="PK, K, 1, 2, 3, 4, 5, 6, 7, 8"/>
    <s v="Network 11"/>
    <s v="ENGLEWOOD"/>
    <s v="South Side"/>
    <n v="278"/>
    <n v="238"/>
    <n v="231"/>
    <s v="228-229"/>
    <m/>
    <m/>
    <n v="25"/>
    <n v="6"/>
    <n v="0"/>
    <n v="28"/>
    <n v="630"/>
    <n v="0.36699999999999999"/>
    <n v="0"/>
    <n v="0"/>
    <n v="0"/>
    <n v="0"/>
    <n v="0"/>
    <n v="0"/>
    <n v="0"/>
    <n v="25"/>
    <n v="6"/>
    <n v="28"/>
    <n v="630"/>
    <n v="0.36699999999999999"/>
    <n v="3"/>
    <n v="2"/>
    <n v="6"/>
    <n v="1"/>
    <n v="6"/>
    <n v="19"/>
    <n v="22"/>
    <n v="20"/>
    <n v="189"/>
    <n v="420"/>
    <n v="0.45"/>
    <x v="1"/>
    <s v="No Change"/>
  </r>
  <r>
    <n v="27"/>
    <x v="26"/>
    <s v="BOONE"/>
    <s v="NO"/>
    <x v="0"/>
    <s v="Attendance Area School"/>
    <s v="PK, K, 1, 2, 3, 4, 5, 6, 7, 8"/>
    <s v="Network 2"/>
    <s v="WEST RIDGE"/>
    <s v="Northwest Side"/>
    <n v="814"/>
    <n v="789"/>
    <n v="737"/>
    <s v="718-722"/>
    <m/>
    <m/>
    <n v="39"/>
    <n v="2"/>
    <n v="0"/>
    <n v="40"/>
    <n v="900"/>
    <n v="0.81899999999999995"/>
    <n v="0"/>
    <n v="0"/>
    <n v="0"/>
    <n v="0"/>
    <n v="0"/>
    <n v="0"/>
    <n v="0"/>
    <n v="39"/>
    <n v="2"/>
    <n v="40"/>
    <n v="900"/>
    <n v="0.81899999999999995"/>
    <n v="0"/>
    <n v="3"/>
    <n v="2"/>
    <n v="1"/>
    <n v="4"/>
    <n v="35"/>
    <n v="0"/>
    <n v="56"/>
    <n v="681"/>
    <n v="780"/>
    <n v="0.873"/>
    <x v="0"/>
    <s v="No Change"/>
  </r>
  <r>
    <n v="28"/>
    <x v="27"/>
    <s v="BOUCHET"/>
    <s v="NO"/>
    <x v="0"/>
    <s v="Attendance Area School"/>
    <s v="PK, K, 1, 2, 3, 4, 5, 6, 7, 8"/>
    <s v="Network 12"/>
    <s v="SOUTH SHORE"/>
    <s v="Greater Stony Island"/>
    <n v="653"/>
    <n v="605"/>
    <n v="597"/>
    <s v="576-580"/>
    <m/>
    <m/>
    <n v="49"/>
    <n v="0"/>
    <n v="0"/>
    <n v="49"/>
    <n v="1110"/>
    <n v="0.53800000000000003"/>
    <n v="0"/>
    <n v="0"/>
    <n v="0"/>
    <n v="0"/>
    <n v="0"/>
    <n v="0"/>
    <n v="2"/>
    <n v="49"/>
    <n v="2"/>
    <n v="50"/>
    <n v="1140"/>
    <n v="0.52400000000000002"/>
    <n v="1"/>
    <n v="3"/>
    <n v="2"/>
    <n v="6"/>
    <n v="10"/>
    <n v="39"/>
    <n v="7"/>
    <n v="54"/>
    <n v="536"/>
    <n v="900"/>
    <n v="0.59599999999999997"/>
    <x v="1"/>
    <s v="No Change"/>
  </r>
  <r>
    <n v="29"/>
    <x v="28"/>
    <s v="BRADWELL"/>
    <s v="NO"/>
    <x v="0"/>
    <s v="Attendance Area School"/>
    <s v="PK, K, 1, 2, 3, 4, 5, 6, 7, 8"/>
    <s v="Network 12"/>
    <s v="SOUTH SHORE"/>
    <s v="Greater Stony Island"/>
    <n v="488"/>
    <n v="472"/>
    <n v="448"/>
    <s v="398-410"/>
    <m/>
    <m/>
    <n v="36"/>
    <n v="2"/>
    <n v="0"/>
    <n v="37"/>
    <n v="840"/>
    <n v="0.53300000000000003"/>
    <n v="0"/>
    <n v="0"/>
    <n v="0"/>
    <n v="0"/>
    <n v="0"/>
    <n v="0"/>
    <n v="0"/>
    <n v="36"/>
    <n v="2"/>
    <n v="37"/>
    <n v="840"/>
    <n v="0.53300000000000003"/>
    <n v="0"/>
    <n v="2"/>
    <n v="2"/>
    <n v="2"/>
    <n v="4"/>
    <n v="32"/>
    <n v="0"/>
    <n v="32"/>
    <n v="416"/>
    <n v="720"/>
    <n v="0.57799999999999996"/>
    <x v="1"/>
    <s v="No Change"/>
  </r>
  <r>
    <n v="30"/>
    <x v="29"/>
    <s v="BRENNEMANN"/>
    <s v="NO"/>
    <x v="0"/>
    <s v="Attendance Area School"/>
    <s v="PK, K, 1, 2, 3, 4, 5, 6, 7, 8"/>
    <s v="Network 2"/>
    <s v="UPTOWN"/>
    <s v="North Lakefront"/>
    <n v="411"/>
    <n v="371"/>
    <n v="433"/>
    <s v="436-446"/>
    <m/>
    <m/>
    <n v="30"/>
    <n v="0"/>
    <n v="0"/>
    <n v="30"/>
    <n v="690"/>
    <n v="0.628"/>
    <n v="0"/>
    <n v="0"/>
    <n v="0"/>
    <n v="0"/>
    <n v="0"/>
    <n v="0"/>
    <n v="0"/>
    <n v="30"/>
    <n v="0"/>
    <n v="30"/>
    <n v="690"/>
    <n v="0.628"/>
    <n v="4"/>
    <n v="3"/>
    <n v="0"/>
    <n v="3"/>
    <n v="10"/>
    <n v="20"/>
    <n v="38"/>
    <n v="40"/>
    <n v="355"/>
    <n v="450"/>
    <n v="0.78900000000000003"/>
    <x v="0"/>
    <s v="Underutilized to Efficient"/>
  </r>
  <r>
    <n v="31"/>
    <x v="30"/>
    <s v="BRENTANO"/>
    <s v="NO"/>
    <x v="0"/>
    <s v="Attendance Area School"/>
    <s v="PK, K, 1, 2, 3, 4, 5, 6, 7, 8"/>
    <s v="Network 4"/>
    <s v="LOGAN SQUARE"/>
    <s v="Greater Milwaukee Avenue"/>
    <n v="593"/>
    <n v="600"/>
    <n v="669"/>
    <s v="681-685"/>
    <m/>
    <m/>
    <n v="42"/>
    <n v="0"/>
    <n v="0"/>
    <n v="42"/>
    <n v="960"/>
    <n v="0.69699999999999995"/>
    <n v="0"/>
    <n v="0"/>
    <n v="0"/>
    <n v="0"/>
    <n v="0"/>
    <n v="0"/>
    <n v="0"/>
    <n v="42"/>
    <n v="0"/>
    <n v="42"/>
    <n v="960"/>
    <n v="0.69699999999999995"/>
    <n v="1"/>
    <n v="3"/>
    <n v="0"/>
    <n v="5"/>
    <n v="9"/>
    <n v="33"/>
    <n v="5"/>
    <n v="68"/>
    <n v="596"/>
    <n v="750"/>
    <n v="0.79500000000000004"/>
    <x v="0"/>
    <s v="No Change"/>
  </r>
  <r>
    <n v="32"/>
    <x v="31"/>
    <s v="BRIDGE"/>
    <s v="NO"/>
    <x v="0"/>
    <s v="Attendance Area School"/>
    <s v="PK, K, 1, 2, 3, 4, 5, 6, 7, 8"/>
    <s v="Network 1"/>
    <s v="DUNNING"/>
    <s v="Far Northwest Side"/>
    <n v="1142"/>
    <n v="1063"/>
    <n v="1045"/>
    <s v="1,013-1,024"/>
    <m/>
    <m/>
    <n v="21"/>
    <n v="0"/>
    <n v="0"/>
    <n v="21"/>
    <n v="480"/>
    <n v="2.177"/>
    <n v="12"/>
    <n v="0"/>
    <n v="22"/>
    <n v="0"/>
    <n v="0"/>
    <n v="1"/>
    <n v="0"/>
    <n v="56"/>
    <n v="0"/>
    <n v="56"/>
    <n v="1290"/>
    <n v="0.81"/>
    <n v="2"/>
    <n v="4"/>
    <n v="0"/>
    <n v="0"/>
    <n v="6"/>
    <n v="50"/>
    <n v="16"/>
    <n v="96"/>
    <n v="933"/>
    <n v="1140"/>
    <n v="0.81799999999999995"/>
    <x v="0"/>
    <s v="No Change"/>
  </r>
  <r>
    <n v="33"/>
    <x v="32"/>
    <s v="BRIGHT"/>
    <s v="NO"/>
    <x v="0"/>
    <s v="Attendance Area School"/>
    <s v="PK, K, 1, 2, 3, 4, 5, 6, 7, 8"/>
    <s v="Network 13"/>
    <s v="SOUTH DEERING"/>
    <s v="Greater Calumet"/>
    <n v="281"/>
    <n v="258"/>
    <n v="244"/>
    <s v="236-241"/>
    <m/>
    <m/>
    <n v="31"/>
    <n v="1"/>
    <n v="0"/>
    <n v="31.5"/>
    <n v="720"/>
    <n v="0.33900000000000002"/>
    <n v="0"/>
    <n v="0"/>
    <n v="0"/>
    <n v="0"/>
    <n v="0"/>
    <n v="0"/>
    <n v="0"/>
    <n v="31"/>
    <n v="1"/>
    <n v="31.5"/>
    <n v="720"/>
    <n v="0.33900000000000002"/>
    <n v="5"/>
    <n v="2"/>
    <n v="1"/>
    <n v="3"/>
    <n v="10"/>
    <n v="21"/>
    <n v="33"/>
    <n v="13"/>
    <n v="198"/>
    <n v="480"/>
    <n v="0.41299999999999998"/>
    <x v="1"/>
    <s v="No Change"/>
  </r>
  <r>
    <n v="34"/>
    <x v="33"/>
    <s v="BRIGHTON PARK"/>
    <s v="NO"/>
    <x v="0"/>
    <s v="Attendance Area School"/>
    <s v="PK, K, 1, 2, 3, 4, 5, 6, 7, 8"/>
    <s v="Network 8"/>
    <s v="BRIGHTON PARK"/>
    <s v="Greater Stockyards"/>
    <n v="375"/>
    <n v="369"/>
    <n v="332"/>
    <s v="305-308"/>
    <m/>
    <m/>
    <n v="25"/>
    <n v="6"/>
    <n v="0"/>
    <n v="28"/>
    <n v="630"/>
    <n v="0.52700000000000002"/>
    <n v="0"/>
    <n v="0"/>
    <n v="0"/>
    <n v="0"/>
    <n v="0"/>
    <n v="1"/>
    <n v="2"/>
    <n v="26"/>
    <n v="8"/>
    <n v="30"/>
    <n v="690"/>
    <n v="0.48099999999999998"/>
    <n v="0"/>
    <n v="2"/>
    <n v="8"/>
    <n v="0"/>
    <n v="2"/>
    <n v="24"/>
    <n v="0"/>
    <n v="21"/>
    <n v="311"/>
    <n v="540"/>
    <n v="0.57599999999999996"/>
    <x v="1"/>
    <s v="No Change"/>
  </r>
  <r>
    <n v="35"/>
    <x v="34"/>
    <s v="BRONZEVILLE CLASSICAL"/>
    <s v="NO"/>
    <x v="0"/>
    <s v="Citywide"/>
    <s v="K, 1, 2, 3, 4. 5"/>
    <s v="Network 9"/>
    <s v="GRAND BOULEVARD"/>
    <s v="Bronzeville / South Lakefront"/>
    <n v="201"/>
    <n v="268"/>
    <n v="327"/>
    <s v="426-426"/>
    <m/>
    <m/>
    <n v="28"/>
    <n v="0"/>
    <n v="0"/>
    <n v="28"/>
    <n v="630"/>
    <n v="0.51900000000000002"/>
    <n v="0"/>
    <n v="0"/>
    <n v="0"/>
    <n v="0"/>
    <n v="0"/>
    <n v="0"/>
    <n v="0"/>
    <n v="28"/>
    <n v="0"/>
    <n v="28"/>
    <n v="630"/>
    <n v="0.51900000000000002"/>
    <n v="0"/>
    <n v="0"/>
    <n v="0"/>
    <n v="0"/>
    <n v="0"/>
    <n v="28"/>
    <n v="0"/>
    <n v="0"/>
    <n v="327"/>
    <n v="630"/>
    <n v="0.51900000000000002"/>
    <x v="1"/>
    <s v="No Change"/>
  </r>
  <r>
    <n v="36"/>
    <x v="35"/>
    <s v="BROWN R"/>
    <s v="NO"/>
    <x v="0"/>
    <s v="Attendance Area School"/>
    <s v="PK, K, 1, 2, 3, 4, 5, 6, 7, 8"/>
    <s v="Network 13"/>
    <s v="WEST PULLMAN"/>
    <s v="Greater Calumet"/>
    <n v="330"/>
    <n v="303"/>
    <n v="287"/>
    <s v="264-271"/>
    <m/>
    <m/>
    <n v="17"/>
    <n v="1"/>
    <n v="0"/>
    <n v="17.5"/>
    <n v="390"/>
    <n v="0.73599999999999999"/>
    <n v="0"/>
    <n v="0"/>
    <n v="0"/>
    <n v="0"/>
    <n v="0"/>
    <n v="0"/>
    <n v="0"/>
    <n v="17"/>
    <n v="1"/>
    <n v="17.5"/>
    <n v="390"/>
    <n v="0.73599999999999999"/>
    <n v="2"/>
    <n v="1"/>
    <n v="1"/>
    <n v="0"/>
    <n v="3"/>
    <n v="14"/>
    <n v="15"/>
    <n v="18"/>
    <n v="254"/>
    <n v="300"/>
    <n v="0.84699999999999998"/>
    <x v="0"/>
    <s v="No Change"/>
  </r>
  <r>
    <n v="37"/>
    <x v="36"/>
    <s v="BROWN W"/>
    <s v="NO"/>
    <x v="0"/>
    <s v="Attendance Area School"/>
    <s v="PK, K, 1, 2, 3, 4, 5, 6, 7, 8"/>
    <s v="Network 6"/>
    <s v="NEAR WEST SIDE"/>
    <s v="Near West Side"/>
    <n v="214"/>
    <n v="194"/>
    <n v="187"/>
    <s v="182-184"/>
    <m/>
    <m/>
    <n v="35"/>
    <n v="0"/>
    <n v="0"/>
    <n v="35"/>
    <n v="780"/>
    <n v="0.24"/>
    <n v="0"/>
    <n v="0"/>
    <n v="0"/>
    <n v="0"/>
    <n v="0"/>
    <n v="1"/>
    <n v="0"/>
    <n v="36"/>
    <n v="0"/>
    <n v="36"/>
    <n v="810"/>
    <n v="0.23100000000000001"/>
    <n v="4"/>
    <n v="1"/>
    <n v="0"/>
    <n v="7"/>
    <n v="12"/>
    <n v="24"/>
    <n v="28"/>
    <n v="11"/>
    <n v="148"/>
    <n v="540"/>
    <n v="0.27400000000000002"/>
    <x v="1"/>
    <s v="No Change"/>
  </r>
  <r>
    <n v="38"/>
    <x v="37"/>
    <s v="BROWNELL"/>
    <s v="NO"/>
    <x v="0"/>
    <s v="Attendance Area School"/>
    <s v="PK, K, 1, 2, 3, 4, 5, 6"/>
    <s v="Network 12"/>
    <s v="GREATER GRAND CROSSING"/>
    <s v="Greater Stony Island"/>
    <n v="191"/>
    <n v="175"/>
    <n v="168"/>
    <s v="156-160"/>
    <m/>
    <m/>
    <n v="20"/>
    <n v="0"/>
    <n v="0"/>
    <n v="20"/>
    <n v="450"/>
    <n v="0.373"/>
    <n v="0"/>
    <n v="0"/>
    <n v="0"/>
    <n v="0"/>
    <n v="0"/>
    <n v="0"/>
    <n v="0"/>
    <n v="20"/>
    <n v="0"/>
    <n v="20"/>
    <n v="450"/>
    <n v="0.373"/>
    <n v="0"/>
    <n v="1"/>
    <n v="0"/>
    <n v="2"/>
    <n v="3"/>
    <n v="17"/>
    <n v="0"/>
    <n v="16"/>
    <n v="152"/>
    <n v="390"/>
    <n v="0.39"/>
    <x v="1"/>
    <s v="No Change"/>
  </r>
  <r>
    <n v="39"/>
    <x v="38"/>
    <s v="BRUNSON"/>
    <s v="NO"/>
    <x v="0"/>
    <s v="Attendance Area School"/>
    <s v="PK, K, 1, 2, 3, 4, 5, 6, 7, 8"/>
    <s v="Network 3"/>
    <s v="AUSTIN"/>
    <s v="West Side"/>
    <n v="441"/>
    <n v="413"/>
    <n v="417"/>
    <s v="387-394"/>
    <m/>
    <m/>
    <n v="37"/>
    <n v="3"/>
    <n v="0"/>
    <n v="38.5"/>
    <n v="870"/>
    <n v="0.47899999999999998"/>
    <n v="0"/>
    <n v="0"/>
    <n v="0"/>
    <n v="0"/>
    <n v="0"/>
    <n v="0"/>
    <n v="0"/>
    <n v="37"/>
    <n v="3"/>
    <n v="38.5"/>
    <n v="870"/>
    <n v="0.47899999999999998"/>
    <n v="3"/>
    <n v="3"/>
    <n v="3"/>
    <n v="1"/>
    <n v="7"/>
    <n v="30"/>
    <n v="28"/>
    <n v="51"/>
    <n v="338"/>
    <n v="690"/>
    <n v="0.49"/>
    <x v="1"/>
    <s v="No Change"/>
  </r>
  <r>
    <n v="40"/>
    <x v="39"/>
    <s v="BUDLONG"/>
    <s v="NO"/>
    <x v="0"/>
    <s v="Attendance Area School"/>
    <s v="PK, K, 1, 2, 3, 4, 5, 6, 7, 8"/>
    <s v="ISP"/>
    <s v="LINCOLN SQUARE"/>
    <s v="Northwest Side"/>
    <n v="694"/>
    <n v="647"/>
    <n v="652"/>
    <s v="634-637"/>
    <m/>
    <m/>
    <n v="40"/>
    <n v="5"/>
    <n v="0"/>
    <n v="42.5"/>
    <n v="960"/>
    <n v="0.67900000000000005"/>
    <n v="0"/>
    <n v="0"/>
    <n v="0"/>
    <n v="0"/>
    <n v="0"/>
    <n v="0"/>
    <n v="0"/>
    <n v="40"/>
    <n v="5"/>
    <n v="42.5"/>
    <n v="960"/>
    <n v="0.67900000000000005"/>
    <n v="1"/>
    <n v="5"/>
    <n v="5"/>
    <n v="1"/>
    <n v="7"/>
    <n v="33"/>
    <n v="18"/>
    <n v="87"/>
    <n v="547"/>
    <n v="750"/>
    <n v="0.72899999999999998"/>
    <x v="0"/>
    <s v="No Change"/>
  </r>
  <r>
    <n v="41"/>
    <x v="40"/>
    <s v="BURBANK"/>
    <s v="NO"/>
    <x v="0"/>
    <s v="Attendance Area School"/>
    <s v="PK, K, 1, 2, 3, 4, 5, 6, 7, 8"/>
    <s v="Network 3"/>
    <s v="BELMONT CRAGIN"/>
    <s v="Far Northwest Side"/>
    <n v="849"/>
    <n v="772"/>
    <n v="739"/>
    <s v="709-716"/>
    <m/>
    <m/>
    <n v="49"/>
    <n v="4"/>
    <n v="0"/>
    <n v="51"/>
    <n v="1170"/>
    <n v="0.63200000000000001"/>
    <n v="0"/>
    <n v="0"/>
    <n v="0"/>
    <n v="0"/>
    <n v="0"/>
    <n v="1"/>
    <n v="0"/>
    <n v="50"/>
    <n v="4"/>
    <n v="52"/>
    <n v="1200"/>
    <n v="0.61599999999999999"/>
    <n v="3"/>
    <n v="3"/>
    <n v="4"/>
    <n v="3"/>
    <n v="9"/>
    <n v="41"/>
    <n v="32"/>
    <n v="37"/>
    <n v="670"/>
    <n v="930"/>
    <n v="0.72"/>
    <x v="0"/>
    <s v="Underutilized to Efficient"/>
  </r>
  <r>
    <n v="42"/>
    <x v="41"/>
    <s v="BURKE"/>
    <s v="NO"/>
    <x v="0"/>
    <s v="Attendance Area School"/>
    <s v="PK, K, 1, 2, 3, 4, 5, 6, 7, 8"/>
    <s v="Network 9"/>
    <s v="WASHINGTON PARK"/>
    <s v="Bronzeville / South Lakefront"/>
    <n v="300"/>
    <n v="277"/>
    <n v="269"/>
    <s v="257-261"/>
    <m/>
    <m/>
    <n v="31"/>
    <n v="2"/>
    <n v="0"/>
    <n v="32"/>
    <n v="720"/>
    <n v="0.374"/>
    <n v="0"/>
    <n v="0"/>
    <n v="0"/>
    <n v="0"/>
    <n v="0"/>
    <n v="0"/>
    <n v="0"/>
    <n v="31"/>
    <n v="2"/>
    <n v="32"/>
    <n v="720"/>
    <n v="0.374"/>
    <n v="0"/>
    <n v="3"/>
    <n v="2"/>
    <n v="4"/>
    <n v="7"/>
    <n v="24"/>
    <n v="0"/>
    <n v="18"/>
    <n v="251"/>
    <n v="540"/>
    <n v="0.46500000000000002"/>
    <x v="1"/>
    <s v="No Change"/>
  </r>
  <r>
    <n v="43"/>
    <x v="42"/>
    <s v="BURLEY"/>
    <s v="NO"/>
    <x v="0"/>
    <s v="Attendance Area School"/>
    <s v="K, 1, 2, 3, 4, 5, 6, 7, 8"/>
    <s v="ISP"/>
    <s v="LAKE VIEW"/>
    <s v="Greater Lincoln Park"/>
    <n v="554"/>
    <n v="569"/>
    <n v="519"/>
    <s v="520-525"/>
    <m/>
    <m/>
    <n v="24"/>
    <n v="1"/>
    <n v="0"/>
    <n v="24.5"/>
    <n v="540"/>
    <n v="0.96099999999999997"/>
    <n v="0"/>
    <n v="0"/>
    <n v="0"/>
    <n v="0"/>
    <n v="0"/>
    <n v="1"/>
    <n v="0"/>
    <n v="25"/>
    <n v="1"/>
    <n v="25.5"/>
    <n v="570"/>
    <n v="0.91100000000000003"/>
    <n v="0"/>
    <n v="0"/>
    <n v="1"/>
    <n v="0"/>
    <n v="0"/>
    <n v="25"/>
    <n v="0"/>
    <n v="0"/>
    <n v="519"/>
    <n v="570"/>
    <n v="0.91100000000000003"/>
    <x v="0"/>
    <s v="No Change"/>
  </r>
  <r>
    <n v="44"/>
    <x v="43"/>
    <s v="BURNHAM"/>
    <s v="NO"/>
    <x v="0"/>
    <s v="Attendance Area School"/>
    <s v="PK, K, 1, 2, 3, 4, 5, 6, 7, 8"/>
    <s v="Network 13"/>
    <s v="SOUTH DEERING"/>
    <s v="Greater Stony Island"/>
    <n v="475"/>
    <n v="419"/>
    <n v="434"/>
    <s v="393-398"/>
    <m/>
    <m/>
    <n v="32"/>
    <n v="0"/>
    <n v="0"/>
    <n v="32"/>
    <n v="720"/>
    <n v="0.60299999999999998"/>
    <n v="0"/>
    <n v="0"/>
    <n v="0"/>
    <n v="0"/>
    <n v="0"/>
    <n v="0"/>
    <n v="0"/>
    <n v="32"/>
    <n v="0"/>
    <n v="32"/>
    <n v="720"/>
    <n v="0.60299999999999998"/>
    <n v="1"/>
    <n v="2"/>
    <n v="0"/>
    <n v="0"/>
    <n v="3"/>
    <n v="29"/>
    <n v="8"/>
    <n v="20"/>
    <n v="406"/>
    <n v="660"/>
    <n v="0.61499999999999999"/>
    <x v="1"/>
    <s v="No Change"/>
  </r>
  <r>
    <n v="45"/>
    <x v="44"/>
    <s v="BURNSIDE"/>
    <s v="NO"/>
    <x v="0"/>
    <s v="Citywide"/>
    <s v="PK, K, 1, 2, 3, 4, 5, 6, 7, 8"/>
    <s v="Network 12"/>
    <s v="CHATHAM"/>
    <s v="Greater Stony Island"/>
    <n v="412"/>
    <n v="364"/>
    <n v="338"/>
    <s v="316-320"/>
    <m/>
    <m/>
    <n v="38"/>
    <n v="0"/>
    <n v="0"/>
    <n v="38"/>
    <n v="870"/>
    <n v="0.38900000000000001"/>
    <n v="0"/>
    <n v="0"/>
    <n v="0"/>
    <n v="0"/>
    <n v="0"/>
    <n v="1"/>
    <n v="0"/>
    <n v="39"/>
    <n v="0"/>
    <n v="39"/>
    <n v="900"/>
    <n v="0.376"/>
    <n v="3"/>
    <n v="2"/>
    <n v="0"/>
    <n v="3"/>
    <n v="8"/>
    <n v="31"/>
    <n v="32"/>
    <n v="33"/>
    <n v="273"/>
    <n v="690"/>
    <n v="0.39600000000000002"/>
    <x v="1"/>
    <s v="No Change"/>
  </r>
  <r>
    <n v="46"/>
    <x v="45"/>
    <s v="BURR"/>
    <s v="NO"/>
    <x v="0"/>
    <s v="Attendance Area School"/>
    <s v="K, 1, 2, 3, 4, 5, 6, 7, 8"/>
    <s v="Network 6"/>
    <s v="WEST TOWN"/>
    <s v="Greater Milwaukee Avenue"/>
    <n v="462"/>
    <n v="492"/>
    <n v="489"/>
    <s v="492-495"/>
    <m/>
    <m/>
    <n v="17"/>
    <n v="2"/>
    <n v="0"/>
    <n v="18"/>
    <n v="390"/>
    <n v="1.254"/>
    <n v="0"/>
    <n v="0"/>
    <n v="0"/>
    <n v="0"/>
    <n v="0"/>
    <n v="0"/>
    <n v="0"/>
    <n v="17"/>
    <n v="2"/>
    <n v="18"/>
    <n v="390"/>
    <n v="1.254"/>
    <n v="0"/>
    <n v="0"/>
    <n v="2"/>
    <n v="0"/>
    <n v="0"/>
    <n v="17"/>
    <n v="0"/>
    <n v="0"/>
    <n v="489"/>
    <n v="390"/>
    <n v="1.254"/>
    <x v="2"/>
    <s v="No Change"/>
  </r>
  <r>
    <n v="47"/>
    <x v="46"/>
    <s v="BURROUGHS"/>
    <s v="NO"/>
    <x v="0"/>
    <s v="Attendance Area School"/>
    <s v="PK, K, 1, 2, 3, 4, 5, 6, 7, 8"/>
    <s v="Network 8"/>
    <s v="BRIGHTON PARK"/>
    <s v="Greater Stockyards"/>
    <n v="439"/>
    <n v="418"/>
    <n v="380"/>
    <s v="369-371"/>
    <m/>
    <m/>
    <n v="13"/>
    <n v="0"/>
    <n v="0"/>
    <n v="13"/>
    <n v="300"/>
    <n v="1.2669999999999999"/>
    <n v="0"/>
    <n v="4"/>
    <n v="0"/>
    <n v="0"/>
    <n v="0"/>
    <n v="2"/>
    <n v="1"/>
    <n v="15"/>
    <n v="5"/>
    <n v="17.5"/>
    <n v="390"/>
    <n v="0.97399999999999998"/>
    <n v="0"/>
    <n v="2"/>
    <n v="5"/>
    <n v="0"/>
    <n v="2"/>
    <n v="13"/>
    <n v="0"/>
    <n v="16"/>
    <n v="364"/>
    <n v="300"/>
    <n v="1.2130000000000001"/>
    <x v="2"/>
    <s v="Efficient to Overcrowded"/>
  </r>
  <r>
    <n v="48"/>
    <x v="47"/>
    <s v="BYRNE"/>
    <s v="NO"/>
    <x v="0"/>
    <s v="Attendance Area School"/>
    <s v="K, 1, 2, 3, 4, 5, 6, 7, 8"/>
    <s v="Network 10"/>
    <s v="GARFIELD RIDGE"/>
    <s v="Greater Midway"/>
    <n v="624"/>
    <n v="621"/>
    <n v="613"/>
    <s v="608-614"/>
    <m/>
    <m/>
    <n v="40"/>
    <n v="0"/>
    <n v="0"/>
    <n v="40"/>
    <n v="900"/>
    <n v="0.68100000000000005"/>
    <n v="0"/>
    <n v="0"/>
    <n v="0"/>
    <n v="0"/>
    <n v="0"/>
    <n v="0"/>
    <n v="0"/>
    <n v="40"/>
    <n v="0"/>
    <n v="40"/>
    <n v="900"/>
    <n v="0.68100000000000005"/>
    <n v="3"/>
    <n v="0"/>
    <n v="0"/>
    <n v="1"/>
    <n v="4"/>
    <n v="36"/>
    <n v="30"/>
    <n v="0"/>
    <n v="583"/>
    <n v="810"/>
    <n v="0.72"/>
    <x v="0"/>
    <s v="No Change"/>
  </r>
  <r>
    <n v="49"/>
    <x v="48"/>
    <s v="CALDWELL"/>
    <s v="NO"/>
    <x v="0"/>
    <s v="Attendance Area School"/>
    <s v="PK, K, 1, 2, 3, 4, 5, 6, 7, 8"/>
    <s v="ISP"/>
    <s v="AVALON PARK"/>
    <s v="Greater Stony Island"/>
    <n v="270"/>
    <n v="246"/>
    <n v="240"/>
    <s v="239-242"/>
    <m/>
    <m/>
    <n v="33"/>
    <n v="0"/>
    <n v="0"/>
    <n v="33"/>
    <n v="750"/>
    <n v="0.32"/>
    <n v="0"/>
    <n v="0"/>
    <n v="0"/>
    <n v="0"/>
    <n v="0"/>
    <n v="0"/>
    <n v="0"/>
    <n v="33"/>
    <n v="0"/>
    <n v="33"/>
    <n v="750"/>
    <n v="0.32"/>
    <n v="0"/>
    <n v="2"/>
    <n v="0"/>
    <n v="5"/>
    <n v="7"/>
    <n v="26"/>
    <n v="0"/>
    <n v="21"/>
    <n v="219"/>
    <n v="600"/>
    <n v="0.36499999999999999"/>
    <x v="1"/>
    <s v="No Change"/>
  </r>
  <r>
    <n v="50"/>
    <x v="49"/>
    <s v="CALMECA"/>
    <s v="NO"/>
    <x v="0"/>
    <s v="Attendance Area School"/>
    <s v="PK, K, 1, 2, 3, 4, 5, 6, 7, 8"/>
    <s v="Network 8"/>
    <s v="BRIGHTON PARK"/>
    <s v="Greater Stockyards"/>
    <n v="753"/>
    <n v="705"/>
    <n v="665"/>
    <s v="616-623"/>
    <m/>
    <m/>
    <n v="35"/>
    <n v="1"/>
    <n v="0"/>
    <n v="35.5"/>
    <n v="810"/>
    <n v="0.82099999999999995"/>
    <n v="0"/>
    <n v="0"/>
    <n v="0"/>
    <n v="0"/>
    <n v="0"/>
    <n v="0"/>
    <n v="0"/>
    <n v="35"/>
    <n v="1"/>
    <n v="35.5"/>
    <n v="810"/>
    <n v="0.82099999999999995"/>
    <n v="1"/>
    <n v="2"/>
    <n v="1"/>
    <n v="0"/>
    <n v="3"/>
    <n v="32"/>
    <n v="10"/>
    <n v="44"/>
    <n v="611"/>
    <n v="720"/>
    <n v="0.84899999999999998"/>
    <x v="0"/>
    <s v="No Change"/>
  </r>
  <r>
    <n v="51"/>
    <x v="50"/>
    <s v="CAMERON"/>
    <s v="NO"/>
    <x v="0"/>
    <s v="Attendance Area School"/>
    <s v="PK, K, 1, 2, 3, 4, 5, 6, 7, 8"/>
    <s v="ISP"/>
    <s v="HUMBOLDT PARK"/>
    <s v="West Side"/>
    <n v="708"/>
    <n v="652"/>
    <n v="635"/>
    <s v="607-609"/>
    <m/>
    <m/>
    <n v="45"/>
    <n v="1"/>
    <n v="0"/>
    <n v="45.5"/>
    <n v="1050"/>
    <n v="0.60499999999999998"/>
    <n v="0"/>
    <n v="0"/>
    <n v="0"/>
    <n v="0"/>
    <n v="0"/>
    <n v="0"/>
    <n v="0"/>
    <n v="45"/>
    <n v="1"/>
    <n v="45.5"/>
    <n v="1050"/>
    <n v="0.60499999999999998"/>
    <n v="0"/>
    <n v="3"/>
    <n v="1"/>
    <n v="0"/>
    <n v="3"/>
    <n v="42"/>
    <n v="0"/>
    <n v="30"/>
    <n v="605"/>
    <n v="960"/>
    <n v="0.63"/>
    <x v="1"/>
    <s v="No Change"/>
  </r>
  <r>
    <n v="52"/>
    <x v="51"/>
    <s v="CAMRAS"/>
    <s v="NO"/>
    <x v="0"/>
    <s v="Attendance Area School"/>
    <s v="PK, K, 1, 2, 3, 4, 5, 6, 7, 8"/>
    <s v="ISP"/>
    <s v="BELMONT CRAGIN"/>
    <s v="Far Northwest Side"/>
    <n v="956"/>
    <n v="866"/>
    <n v="797"/>
    <s v="772-776"/>
    <m/>
    <m/>
    <n v="44"/>
    <n v="8"/>
    <n v="0"/>
    <n v="48"/>
    <n v="1080"/>
    <n v="0.73799999999999999"/>
    <n v="0"/>
    <n v="0"/>
    <n v="0"/>
    <n v="0"/>
    <n v="0"/>
    <n v="0"/>
    <n v="0"/>
    <n v="44"/>
    <n v="8"/>
    <n v="48"/>
    <n v="1080"/>
    <n v="0.73799999999999999"/>
    <n v="3"/>
    <n v="5"/>
    <n v="8"/>
    <n v="1"/>
    <n v="9"/>
    <n v="35"/>
    <n v="19"/>
    <n v="76"/>
    <n v="702"/>
    <n v="780"/>
    <n v="0.9"/>
    <x v="0"/>
    <s v="No Change"/>
  </r>
  <r>
    <n v="53"/>
    <x v="52"/>
    <s v="CANTY"/>
    <s v="NO"/>
    <x v="0"/>
    <s v="Attendance Area School"/>
    <s v="PK, K, 1, 2, 3, 4, 5, 6, 7, 8"/>
    <s v="Network 1"/>
    <s v="DUNNING"/>
    <s v="Far Northwest Side"/>
    <n v="804"/>
    <n v="765"/>
    <n v="774"/>
    <s v="713-722"/>
    <m/>
    <m/>
    <n v="42"/>
    <n v="0"/>
    <n v="0"/>
    <n v="42"/>
    <n v="960"/>
    <n v="0.80600000000000005"/>
    <n v="0"/>
    <n v="0"/>
    <n v="3"/>
    <n v="0"/>
    <n v="0"/>
    <n v="0"/>
    <n v="0"/>
    <n v="45"/>
    <n v="0"/>
    <n v="45"/>
    <n v="1020"/>
    <n v="0.75900000000000001"/>
    <n v="3"/>
    <n v="4"/>
    <n v="0"/>
    <n v="1"/>
    <n v="8"/>
    <n v="37"/>
    <n v="28"/>
    <n v="54"/>
    <n v="692"/>
    <n v="840"/>
    <n v="0.82399999999999995"/>
    <x v="0"/>
    <s v="No Change"/>
  </r>
  <r>
    <n v="54"/>
    <x v="53"/>
    <s v="CARDENAS"/>
    <s v="NO"/>
    <x v="0"/>
    <s v="Attendance Area School"/>
    <s v="PK, K, 1, 2, 3, 4, 5, 6, 7, 8"/>
    <s v="ISP"/>
    <s v="SOUTH LAWNDALE"/>
    <s v="Pilsen / Little Village"/>
    <n v="1079"/>
    <n v="979"/>
    <n v="866"/>
    <s v="818-823"/>
    <m/>
    <m/>
    <n v="60"/>
    <n v="3"/>
    <n v="0"/>
    <n v="61.5"/>
    <n v="1410"/>
    <n v="0.61399999999999999"/>
    <n v="0"/>
    <n v="0"/>
    <n v="0"/>
    <n v="0"/>
    <n v="0"/>
    <n v="0"/>
    <n v="1"/>
    <n v="60"/>
    <n v="4"/>
    <n v="62"/>
    <n v="1410"/>
    <n v="0.61399999999999999"/>
    <n v="1"/>
    <n v="5"/>
    <n v="4"/>
    <n v="0"/>
    <n v="6"/>
    <n v="54"/>
    <n v="5"/>
    <n v="41"/>
    <n v="820"/>
    <n v="1230"/>
    <n v="0.66700000000000004"/>
    <x v="1"/>
    <s v="Efficient to Underutilized"/>
  </r>
  <r>
    <n v="55"/>
    <x v="54"/>
    <s v="CARNEGIE"/>
    <s v="NO"/>
    <x v="0"/>
    <s v="Attendance Area School"/>
    <s v="K, 1, 2, 3, 4, 5, 6, 7, 8"/>
    <s v="Network 9"/>
    <s v="WOODLAWN"/>
    <s v="Bronzeville / South Lakefront"/>
    <n v="597"/>
    <n v="567"/>
    <n v="495"/>
    <s v="473-479"/>
    <m/>
    <m/>
    <n v="27"/>
    <n v="4"/>
    <n v="0"/>
    <n v="29"/>
    <n v="660"/>
    <n v="0.75"/>
    <n v="0"/>
    <n v="0"/>
    <n v="0"/>
    <n v="0"/>
    <n v="0"/>
    <n v="1"/>
    <n v="0"/>
    <n v="28"/>
    <n v="4"/>
    <n v="30"/>
    <n v="690"/>
    <n v="0.71699999999999997"/>
    <n v="0"/>
    <n v="0"/>
    <n v="4"/>
    <n v="0"/>
    <n v="0"/>
    <n v="28"/>
    <n v="0"/>
    <n v="0"/>
    <n v="495"/>
    <n v="630"/>
    <n v="0.78600000000000003"/>
    <x v="0"/>
    <s v="No Change"/>
  </r>
  <r>
    <n v="56"/>
    <x v="55"/>
    <s v="CARROLL"/>
    <s v="NO"/>
    <x v="0"/>
    <s v="Attendance Area School"/>
    <s v="PK, K, 1, 2, 3, 4, 5, 6, 7, 8"/>
    <s v="Network 10"/>
    <s v="ASHBURN"/>
    <s v="South Side"/>
    <n v="446"/>
    <n v="410"/>
    <n v="385"/>
    <s v="356-373"/>
    <m/>
    <m/>
    <n v="33"/>
    <n v="4"/>
    <n v="0"/>
    <n v="35"/>
    <n v="780"/>
    <n v="0.49399999999999999"/>
    <n v="0"/>
    <n v="0"/>
    <n v="0"/>
    <n v="0"/>
    <n v="0"/>
    <n v="0"/>
    <n v="0"/>
    <n v="33"/>
    <n v="4"/>
    <n v="35"/>
    <n v="780"/>
    <n v="0.49399999999999999"/>
    <n v="2"/>
    <n v="3"/>
    <n v="4"/>
    <n v="4"/>
    <n v="9"/>
    <n v="24"/>
    <n v="13"/>
    <n v="48"/>
    <n v="324"/>
    <n v="540"/>
    <n v="0.6"/>
    <x v="1"/>
    <s v="No Change"/>
  </r>
  <r>
    <n v="57"/>
    <x v="56"/>
    <s v="CARSON"/>
    <s v="NO"/>
    <x v="0"/>
    <s v="Attendance Area School"/>
    <s v="PK, K, 1, 2, 3, 4, 5, 6, 7, 8"/>
    <s v="ISP"/>
    <s v="GAGE PARK"/>
    <s v="Greater Midway"/>
    <n v="968"/>
    <n v="914"/>
    <n v="877"/>
    <s v="833-837"/>
    <m/>
    <m/>
    <n v="49"/>
    <n v="1"/>
    <n v="0"/>
    <n v="49.5"/>
    <n v="1140"/>
    <n v="0.76900000000000002"/>
    <n v="0"/>
    <n v="0"/>
    <n v="0"/>
    <n v="0"/>
    <n v="0"/>
    <n v="1"/>
    <n v="2"/>
    <n v="50"/>
    <n v="3"/>
    <n v="51.5"/>
    <n v="1170"/>
    <n v="0.75"/>
    <n v="0"/>
    <n v="5"/>
    <n v="3"/>
    <n v="1"/>
    <n v="6"/>
    <n v="44"/>
    <n v="0"/>
    <n v="60"/>
    <n v="817"/>
    <n v="990"/>
    <n v="0.82499999999999996"/>
    <x v="0"/>
    <s v="No Change"/>
  </r>
  <r>
    <n v="58"/>
    <x v="57"/>
    <s v="CARTER"/>
    <s v="NO"/>
    <x v="0"/>
    <s v="Attendance Area School"/>
    <s v="PK, K, 1, 2, 3, 4, 5, 6, 7, 8"/>
    <s v="Network 9"/>
    <s v="WASHINGTON PARK"/>
    <s v="Bronzeville / South Lakefront"/>
    <n v="359"/>
    <n v="298"/>
    <n v="276"/>
    <s v="252-260"/>
    <m/>
    <m/>
    <n v="34"/>
    <n v="0"/>
    <n v="0"/>
    <n v="34"/>
    <n v="780"/>
    <n v="0.35399999999999998"/>
    <n v="0"/>
    <n v="0"/>
    <n v="0"/>
    <n v="0"/>
    <n v="0"/>
    <n v="1"/>
    <n v="0"/>
    <n v="35"/>
    <n v="0"/>
    <n v="35"/>
    <n v="780"/>
    <n v="0.35399999999999998"/>
    <n v="0"/>
    <n v="1"/>
    <n v="0"/>
    <n v="2"/>
    <n v="3"/>
    <n v="32"/>
    <n v="0"/>
    <n v="19"/>
    <n v="257"/>
    <n v="720"/>
    <n v="0.35699999999999998"/>
    <x v="1"/>
    <s v="No Change"/>
  </r>
  <r>
    <n v="59"/>
    <x v="58"/>
    <s v="CARVER G"/>
    <s v="NO"/>
    <x v="0"/>
    <s v="Attendance Area School"/>
    <s v="PK, K, 1, 2, 3, 4, 5, 6, 7, 8"/>
    <s v="Network 13"/>
    <s v="RIVERDALE"/>
    <s v="Greater Calumet"/>
    <n v="391"/>
    <n v="372"/>
    <n v="426"/>
    <s v="414-435"/>
    <m/>
    <m/>
    <n v="44"/>
    <n v="0"/>
    <n v="0"/>
    <n v="44"/>
    <n v="990"/>
    <n v="0.43"/>
    <n v="0"/>
    <n v="0"/>
    <n v="0"/>
    <n v="0"/>
    <n v="0"/>
    <n v="0"/>
    <n v="0"/>
    <n v="44"/>
    <n v="0"/>
    <n v="44"/>
    <n v="990"/>
    <n v="0.43"/>
    <n v="0"/>
    <n v="3"/>
    <n v="0"/>
    <n v="11"/>
    <n v="14"/>
    <n v="30"/>
    <n v="0"/>
    <n v="25"/>
    <n v="401"/>
    <n v="690"/>
    <n v="0.58099999999999996"/>
    <x v="1"/>
    <s v="No Change"/>
  </r>
  <r>
    <n v="60"/>
    <x v="59"/>
    <s v="CASALS"/>
    <s v="NO"/>
    <x v="0"/>
    <s v="Attendance Area School"/>
    <s v="PK, K, 1, 2, 3, 4, 5, 6, 7, 8"/>
    <s v="Network 5"/>
    <s v="HUMBOLDT PARK"/>
    <s v="Greater Milwaukee Avenue"/>
    <n v="402"/>
    <n v="373"/>
    <n v="353"/>
    <s v="330-338"/>
    <m/>
    <m/>
    <n v="30"/>
    <n v="2"/>
    <n v="0"/>
    <n v="31"/>
    <n v="690"/>
    <n v="0.51200000000000001"/>
    <n v="0"/>
    <n v="0"/>
    <n v="0"/>
    <n v="0"/>
    <n v="0"/>
    <n v="0"/>
    <n v="0"/>
    <n v="30"/>
    <n v="2"/>
    <n v="31"/>
    <n v="690"/>
    <n v="0.51200000000000001"/>
    <n v="1"/>
    <n v="3"/>
    <n v="2"/>
    <n v="0"/>
    <n v="4"/>
    <n v="26"/>
    <n v="7"/>
    <n v="39"/>
    <n v="307"/>
    <n v="600"/>
    <n v="0.51200000000000001"/>
    <x v="1"/>
    <s v="No Change"/>
  </r>
  <r>
    <n v="61"/>
    <x v="60"/>
    <s v="CASSELL"/>
    <s v="NO"/>
    <x v="0"/>
    <s v="Attendance Area School"/>
    <s v="K, 1, 2, 3, 4, 5, 6, 7, 8"/>
    <s v="ISP"/>
    <s v="MOUNT GREENWOOD"/>
    <s v="Far Southwest Side"/>
    <n v="391"/>
    <n v="386"/>
    <n v="361"/>
    <s v="350-355"/>
    <m/>
    <m/>
    <n v="13"/>
    <n v="2"/>
    <n v="0"/>
    <n v="14"/>
    <n v="300"/>
    <n v="1.2030000000000001"/>
    <n v="7"/>
    <n v="0"/>
    <n v="0"/>
    <n v="0"/>
    <n v="0"/>
    <n v="1"/>
    <n v="0"/>
    <n v="21"/>
    <n v="2"/>
    <n v="22"/>
    <n v="480"/>
    <n v="0.752"/>
    <n v="2"/>
    <n v="0"/>
    <n v="2"/>
    <n v="0"/>
    <n v="2"/>
    <n v="19"/>
    <n v="14"/>
    <n v="0"/>
    <n v="347"/>
    <n v="420"/>
    <n v="0.82599999999999996"/>
    <x v="0"/>
    <s v="No Change"/>
  </r>
  <r>
    <n v="62"/>
    <x v="61"/>
    <s v="CATHER"/>
    <s v="NO"/>
    <x v="0"/>
    <s v="Attendance Area School"/>
    <s v="PK, K, 1, 2, 3, 4, 5, 6, 7, 8"/>
    <s v="Network 5"/>
    <s v="EAST GARFIELD PARK"/>
    <s v="West Side"/>
    <n v="366"/>
    <n v="366"/>
    <n v="335"/>
    <s v="319-322"/>
    <m/>
    <m/>
    <n v="30"/>
    <n v="1"/>
    <n v="0"/>
    <n v="30.5"/>
    <n v="690"/>
    <n v="0.48599999999999999"/>
    <n v="0"/>
    <n v="0"/>
    <n v="0"/>
    <n v="0"/>
    <n v="0"/>
    <n v="2"/>
    <n v="0"/>
    <n v="32"/>
    <n v="1"/>
    <n v="32.5"/>
    <n v="750"/>
    <n v="0.44700000000000001"/>
    <n v="4"/>
    <n v="2"/>
    <n v="1"/>
    <n v="1"/>
    <n v="7"/>
    <n v="25"/>
    <n v="22"/>
    <n v="32"/>
    <n v="281"/>
    <n v="570"/>
    <n v="0.49299999999999999"/>
    <x v="1"/>
    <s v="No Change"/>
  </r>
  <r>
    <n v="63"/>
    <x v="62"/>
    <s v="CHALMERS"/>
    <s v="NO"/>
    <x v="0"/>
    <s v="Attendance Area School"/>
    <s v="PK, K, 1, 2, 3, 4, 5, 6, 7, 8"/>
    <s v="Network 5"/>
    <s v="NORTH LAWNDALE"/>
    <s v="West Side"/>
    <n v="315"/>
    <n v="275"/>
    <n v="214"/>
    <s v="193-199"/>
    <m/>
    <m/>
    <n v="32"/>
    <n v="0"/>
    <n v="0"/>
    <n v="32"/>
    <n v="720"/>
    <n v="0.29699999999999999"/>
    <n v="0"/>
    <n v="0"/>
    <n v="0"/>
    <n v="0"/>
    <n v="0"/>
    <n v="0"/>
    <n v="0"/>
    <n v="32"/>
    <n v="0"/>
    <n v="32"/>
    <n v="720"/>
    <n v="0.29699999999999999"/>
    <n v="1"/>
    <n v="2"/>
    <n v="0"/>
    <n v="2"/>
    <n v="5"/>
    <n v="27"/>
    <n v="0"/>
    <n v="14"/>
    <n v="200"/>
    <n v="600"/>
    <n v="0.33300000000000002"/>
    <x v="1"/>
    <s v="No Change"/>
  </r>
  <r>
    <n v="64"/>
    <x v="63"/>
    <s v="CHAPPELL"/>
    <s v="NO"/>
    <x v="0"/>
    <s v="Attendance Area School"/>
    <s v="PK, K, 1, 2, 3, 4, 5, 6, 7, 8"/>
    <s v="ISP"/>
    <s v="LINCOLN SQUARE"/>
    <s v="Northwest Side"/>
    <n v="588"/>
    <n v="555"/>
    <n v="527"/>
    <s v="514-518"/>
    <m/>
    <m/>
    <n v="31"/>
    <n v="1"/>
    <n v="0"/>
    <n v="31.5"/>
    <n v="720"/>
    <n v="0.73199999999999998"/>
    <n v="0"/>
    <n v="0"/>
    <n v="0"/>
    <n v="0"/>
    <n v="0"/>
    <n v="0"/>
    <n v="1"/>
    <n v="31"/>
    <n v="2"/>
    <n v="32"/>
    <n v="720"/>
    <n v="0.73199999999999998"/>
    <n v="3"/>
    <n v="2"/>
    <n v="2"/>
    <n v="0"/>
    <n v="5"/>
    <n v="26"/>
    <n v="21"/>
    <n v="38"/>
    <n v="468"/>
    <n v="600"/>
    <n v="0.78"/>
    <x v="0"/>
    <s v="No Change"/>
  </r>
  <r>
    <n v="65"/>
    <x v="64"/>
    <s v="CHASE"/>
    <s v="NO"/>
    <x v="0"/>
    <s v="Attendance Area School"/>
    <s v="PK, K, 1, 2, 3, 4, 5, 6, 7, 8"/>
    <s v="Network 4"/>
    <s v="LOGAN SQUARE"/>
    <s v="Greater Milwaukee Avenue"/>
    <n v="409"/>
    <n v="388"/>
    <n v="394"/>
    <s v="389-392"/>
    <m/>
    <m/>
    <n v="35"/>
    <n v="1"/>
    <n v="0"/>
    <n v="35.5"/>
    <n v="810"/>
    <n v="0.48599999999999999"/>
    <n v="0"/>
    <n v="0"/>
    <n v="0"/>
    <n v="0"/>
    <n v="0"/>
    <n v="1"/>
    <n v="0"/>
    <n v="36"/>
    <n v="1"/>
    <n v="36.5"/>
    <n v="840"/>
    <n v="0.46899999999999997"/>
    <n v="8"/>
    <n v="3"/>
    <n v="1"/>
    <n v="1"/>
    <n v="12"/>
    <n v="24"/>
    <n v="59"/>
    <n v="56"/>
    <n v="279"/>
    <n v="540"/>
    <n v="0.51700000000000002"/>
    <x v="1"/>
    <s v="No Change"/>
  </r>
  <r>
    <n v="66"/>
    <x v="65"/>
    <s v="CHAVEZ"/>
    <s v="NO"/>
    <x v="0"/>
    <s v="Attendance Area School"/>
    <s v="PK, K, 1, 2, 3, 4, 5, 6, 7, 8"/>
    <s v="ISP"/>
    <s v="NEW CITY"/>
    <s v="Greater Stockyards"/>
    <n v="909"/>
    <n v="836"/>
    <n v="821"/>
    <s v="769-778"/>
    <m/>
    <m/>
    <n v="21"/>
    <n v="1"/>
    <n v="0"/>
    <n v="21.5"/>
    <n v="480"/>
    <n v="1.71"/>
    <n v="0"/>
    <n v="0"/>
    <n v="6"/>
    <n v="14"/>
    <n v="0"/>
    <n v="1"/>
    <n v="0"/>
    <n v="28"/>
    <n v="15"/>
    <n v="35.5"/>
    <n v="810"/>
    <n v="1.014"/>
    <n v="2"/>
    <n v="3"/>
    <n v="15"/>
    <n v="0"/>
    <n v="5"/>
    <n v="23"/>
    <n v="23"/>
    <n v="58"/>
    <n v="740"/>
    <n v="510"/>
    <n v="1.4510000000000001"/>
    <x v="2"/>
    <s v="No Change"/>
  </r>
  <r>
    <n v="67"/>
    <x v="66"/>
    <s v="CHICAGO WORLD LANGUAGE ACADEMY"/>
    <s v="NO"/>
    <x v="0"/>
    <s v="Citywide"/>
    <s v="K, 1, 2, 3, 4, 5, 6, 7, 8"/>
    <s v="Network 6"/>
    <s v="NEAR WEST SIDE"/>
    <s v="Near West Side"/>
    <n v="506"/>
    <n v="505"/>
    <n v="445"/>
    <s v="422-429"/>
    <m/>
    <m/>
    <n v="24"/>
    <n v="8"/>
    <n v="0"/>
    <n v="28"/>
    <n v="630"/>
    <n v="0.70599999999999996"/>
    <n v="0"/>
    <n v="0"/>
    <n v="0"/>
    <n v="0"/>
    <n v="0"/>
    <n v="0"/>
    <n v="0"/>
    <n v="24"/>
    <n v="8"/>
    <n v="28"/>
    <n v="630"/>
    <n v="0.70599999999999996"/>
    <n v="0"/>
    <n v="0"/>
    <n v="8"/>
    <n v="0"/>
    <n v="0"/>
    <n v="24"/>
    <n v="0"/>
    <n v="0"/>
    <n v="445"/>
    <n v="540"/>
    <n v="0.82399999999999995"/>
    <x v="0"/>
    <s v="No Change"/>
  </r>
  <r>
    <n v="68"/>
    <x v="67"/>
    <s v="CHOPIN"/>
    <s v="NO"/>
    <x v="0"/>
    <s v="Attendance Area School"/>
    <s v="PK, K, 1, 2, 3, 4, 5, 6, 7, 8"/>
    <s v="Network 5"/>
    <s v="WEST TOWN"/>
    <s v="Greater Milwaukee Avenue"/>
    <n v="341"/>
    <n v="314"/>
    <n v="288"/>
    <s v="259-260"/>
    <m/>
    <m/>
    <n v="28"/>
    <n v="2"/>
    <n v="0"/>
    <n v="29"/>
    <n v="660"/>
    <n v="0.436"/>
    <n v="0"/>
    <n v="0"/>
    <n v="0"/>
    <n v="0"/>
    <n v="0"/>
    <n v="0"/>
    <n v="1"/>
    <n v="28"/>
    <n v="3"/>
    <n v="29.5"/>
    <n v="660"/>
    <n v="0.436"/>
    <n v="4"/>
    <n v="2"/>
    <n v="3"/>
    <n v="0"/>
    <n v="6"/>
    <n v="22"/>
    <n v="32"/>
    <n v="22"/>
    <n v="234"/>
    <n v="480"/>
    <n v="0.48799999999999999"/>
    <x v="1"/>
    <s v="No Change"/>
  </r>
  <r>
    <n v="69"/>
    <x v="68"/>
    <s v="CHRISTOPHER"/>
    <s v="NO"/>
    <x v="0"/>
    <s v="Citywide"/>
    <s v="K, 1, 2, 3, 4, 5, 6, 7, 8"/>
    <s v="Network 8"/>
    <s v="GAGE PARK"/>
    <s v="Greater Midway"/>
    <n v="363"/>
    <n v="339"/>
    <n v="331"/>
    <s v="318-319"/>
    <m/>
    <m/>
    <n v="15"/>
    <n v="2"/>
    <n v="0"/>
    <n v="16"/>
    <n v="360"/>
    <n v="0.91900000000000004"/>
    <n v="4"/>
    <n v="0"/>
    <n v="0"/>
    <n v="0"/>
    <n v="0"/>
    <n v="2"/>
    <n v="2"/>
    <n v="21"/>
    <n v="4"/>
    <n v="23"/>
    <n v="510"/>
    <n v="0.64900000000000002"/>
    <n v="12"/>
    <n v="0"/>
    <n v="4"/>
    <n v="0"/>
    <n v="12"/>
    <n v="9"/>
    <n v="120"/>
    <n v="0"/>
    <n v="211"/>
    <n v="180"/>
    <n v="1.1719999999999999"/>
    <x v="2"/>
    <s v="Efficient to Overcrowded"/>
  </r>
  <r>
    <n v="70"/>
    <x v="69"/>
    <s v="CLAREMONT"/>
    <s v="NO"/>
    <x v="0"/>
    <s v="Attendance Area School"/>
    <s v="PK, K, 1, 2, 3, 4, 5, 6, 7, 8"/>
    <s v="Network 10"/>
    <s v="CHICAGO LAWN"/>
    <s v="Greater Midway"/>
    <n v="444"/>
    <n v="420"/>
    <n v="419"/>
    <s v="406-414"/>
    <m/>
    <m/>
    <n v="32"/>
    <n v="6"/>
    <n v="0"/>
    <n v="35"/>
    <n v="780"/>
    <n v="0.53700000000000003"/>
    <n v="0"/>
    <n v="0"/>
    <n v="0"/>
    <n v="0"/>
    <n v="0"/>
    <n v="0"/>
    <n v="0"/>
    <n v="32"/>
    <n v="6"/>
    <n v="35"/>
    <n v="780"/>
    <n v="0.53700000000000003"/>
    <n v="4"/>
    <n v="1"/>
    <n v="6"/>
    <n v="0"/>
    <n v="5"/>
    <n v="27"/>
    <n v="48"/>
    <n v="20"/>
    <n v="351"/>
    <n v="600"/>
    <n v="0.58499999999999996"/>
    <x v="1"/>
    <s v="No Change"/>
  </r>
  <r>
    <n v="71"/>
    <x v="70"/>
    <s v="CLARK ES"/>
    <s v="NO"/>
    <x v="0"/>
    <s v="Attendance Area School"/>
    <s v="PK, K, 1, 2, 3, 4, 5, 6, 7, 8"/>
    <s v="ISP"/>
    <s v="AUSTIN"/>
    <s v="West Side"/>
    <n v="210"/>
    <n v="182"/>
    <n v="178"/>
    <s v="167-170"/>
    <m/>
    <m/>
    <n v="17"/>
    <n v="1"/>
    <n v="0"/>
    <n v="17.5"/>
    <n v="390"/>
    <n v="0.45600000000000002"/>
    <n v="0"/>
    <n v="0"/>
    <n v="0"/>
    <n v="0"/>
    <n v="0"/>
    <n v="0"/>
    <n v="0"/>
    <n v="17"/>
    <n v="1"/>
    <n v="17.5"/>
    <n v="390"/>
    <n v="0.45600000000000002"/>
    <n v="0"/>
    <n v="1"/>
    <n v="1"/>
    <n v="0"/>
    <n v="1"/>
    <n v="16"/>
    <n v="0"/>
    <n v="12"/>
    <n v="166"/>
    <n v="360"/>
    <n v="0.46100000000000002"/>
    <x v="1"/>
    <s v="No Change"/>
  </r>
  <r>
    <n v="72"/>
    <x v="71"/>
    <s v="CLAY"/>
    <s v="NO"/>
    <x v="0"/>
    <s v="Attendance Area School"/>
    <s v="PK, K, 1, 2, 3, 4, 5, 6, 7, 8"/>
    <s v="Network 13"/>
    <s v="HEGEWISCH"/>
    <s v="Greater Calumet"/>
    <n v="559"/>
    <n v="546"/>
    <n v="575"/>
    <s v="563-564"/>
    <m/>
    <m/>
    <n v="30"/>
    <n v="0"/>
    <n v="0"/>
    <n v="30"/>
    <n v="690"/>
    <n v="0.83299999999999996"/>
    <n v="0"/>
    <n v="0"/>
    <n v="0"/>
    <n v="0"/>
    <n v="3"/>
    <n v="0"/>
    <n v="0"/>
    <n v="33"/>
    <n v="0"/>
    <n v="33"/>
    <n v="750"/>
    <n v="0.76700000000000002"/>
    <n v="2"/>
    <n v="3"/>
    <n v="0"/>
    <n v="2"/>
    <n v="7"/>
    <n v="26"/>
    <n v="1"/>
    <n v="44"/>
    <n v="530"/>
    <n v="600"/>
    <n v="0.88300000000000001"/>
    <x v="0"/>
    <s v="No Change"/>
  </r>
  <r>
    <n v="73"/>
    <x v="72"/>
    <s v="CLEVELAND"/>
    <s v="NO"/>
    <x v="0"/>
    <s v="Attendance Area School"/>
    <s v="PK, K, 1, 2, 3, 4, 5, 6, 7, 8"/>
    <s v="Network 1"/>
    <s v="IRVING PARK"/>
    <s v="Northwest Side"/>
    <n v="538"/>
    <n v="524"/>
    <n v="520"/>
    <s v="491-499"/>
    <m/>
    <m/>
    <n v="28"/>
    <n v="2"/>
    <n v="0"/>
    <n v="29"/>
    <n v="660"/>
    <n v="0.78800000000000003"/>
    <n v="0"/>
    <n v="4"/>
    <n v="0"/>
    <n v="0"/>
    <n v="0"/>
    <n v="0"/>
    <n v="0"/>
    <n v="28"/>
    <n v="6"/>
    <n v="31"/>
    <n v="690"/>
    <n v="0.754"/>
    <n v="5"/>
    <n v="4"/>
    <n v="6"/>
    <n v="0"/>
    <n v="9"/>
    <n v="19"/>
    <n v="51"/>
    <n v="68"/>
    <n v="401"/>
    <n v="420"/>
    <n v="0.95499999999999996"/>
    <x v="0"/>
    <s v="No Change"/>
  </r>
  <r>
    <n v="74"/>
    <x v="73"/>
    <s v="CLINTON"/>
    <s v="NO"/>
    <x v="0"/>
    <s v="Attendance Area School"/>
    <s v="PK, K, 1, 2, 3, 4, 5, 6, 7, 8"/>
    <s v="Network 2"/>
    <s v="WEST RIDGE"/>
    <s v="Northwest Side"/>
    <n v="1128"/>
    <n v="1079"/>
    <n v="1024"/>
    <s v="1,002-1,009"/>
    <m/>
    <m/>
    <n v="45"/>
    <n v="4"/>
    <n v="0"/>
    <n v="47"/>
    <n v="1080"/>
    <n v="0.94799999999999995"/>
    <n v="0"/>
    <n v="0"/>
    <n v="0"/>
    <n v="0"/>
    <n v="0"/>
    <n v="0"/>
    <n v="1"/>
    <n v="45"/>
    <n v="5"/>
    <n v="47.5"/>
    <n v="1080"/>
    <n v="0.94799999999999995"/>
    <n v="0"/>
    <n v="2"/>
    <n v="5"/>
    <n v="0"/>
    <n v="2"/>
    <n v="43"/>
    <n v="0"/>
    <n v="38"/>
    <n v="986"/>
    <n v="990"/>
    <n v="0.996"/>
    <x v="0"/>
    <s v="No Change"/>
  </r>
  <r>
    <n v="75"/>
    <x v="74"/>
    <s v="CLISSOLD"/>
    <s v="NO"/>
    <x v="0"/>
    <s v="Attendance Area School"/>
    <s v="PK, K, 1, 2, 3, 4, 5, 6, 7, 8"/>
    <s v="Network 10"/>
    <s v="MORGAN PARK"/>
    <s v="Far Southwest Side"/>
    <n v="466"/>
    <n v="425"/>
    <n v="389"/>
    <s v="355-361"/>
    <m/>
    <m/>
    <n v="24"/>
    <n v="0"/>
    <n v="0"/>
    <n v="24"/>
    <n v="540"/>
    <n v="0.72"/>
    <n v="4"/>
    <n v="0"/>
    <n v="0"/>
    <n v="0"/>
    <n v="0"/>
    <n v="0"/>
    <n v="0"/>
    <n v="28"/>
    <n v="0"/>
    <n v="28"/>
    <n v="630"/>
    <n v="0.61699999999999999"/>
    <n v="3"/>
    <n v="1"/>
    <n v="0"/>
    <n v="1"/>
    <n v="5"/>
    <n v="23"/>
    <n v="29"/>
    <n v="20"/>
    <n v="340"/>
    <n v="510"/>
    <n v="0.66700000000000004"/>
    <x v="1"/>
    <s v="Efficient to Underutilized"/>
  </r>
  <r>
    <n v="76"/>
    <x v="75"/>
    <s v="COLEMON"/>
    <s v="NO"/>
    <x v="0"/>
    <s v="Attendance Area School"/>
    <s v="PK, K, 1, 2, 3, 4, 5, 6, 7, 8"/>
    <s v="Network 13"/>
    <s v="WEST PULLMAN"/>
    <s v="Greater Calumet"/>
    <n v="233"/>
    <n v="211"/>
    <n v="179"/>
    <s v="172-173"/>
    <m/>
    <m/>
    <n v="14"/>
    <n v="0"/>
    <n v="0"/>
    <n v="14"/>
    <n v="300"/>
    <n v="0.59699999999999998"/>
    <n v="0"/>
    <n v="0"/>
    <n v="0"/>
    <n v="0"/>
    <n v="0"/>
    <n v="0"/>
    <n v="0"/>
    <n v="14"/>
    <n v="0"/>
    <n v="14"/>
    <n v="300"/>
    <n v="0.59699999999999998"/>
    <n v="0"/>
    <n v="2"/>
    <n v="0"/>
    <n v="0"/>
    <n v="2"/>
    <n v="12"/>
    <n v="0"/>
    <n v="17"/>
    <n v="162"/>
    <n v="270"/>
    <n v="0.6"/>
    <x v="1"/>
    <s v="Efficient to Underutilized"/>
  </r>
  <r>
    <n v="77"/>
    <x v="76"/>
    <s v="COLES"/>
    <s v="NO"/>
    <x v="0"/>
    <s v="Attendance Area School"/>
    <s v="PK, K, 1, 2, 3, 4, 5, 6, 7, 8"/>
    <s v="Network 12"/>
    <s v="SOUTH CHICAGO"/>
    <s v="Greater Stony Island"/>
    <n v="351"/>
    <n v="326"/>
    <n v="304"/>
    <s v="275-276"/>
    <m/>
    <m/>
    <n v="31"/>
    <n v="1"/>
    <n v="0"/>
    <n v="31.5"/>
    <n v="720"/>
    <n v="0.42199999999999999"/>
    <n v="8"/>
    <n v="0"/>
    <n v="0"/>
    <n v="0"/>
    <n v="0"/>
    <n v="0"/>
    <n v="0"/>
    <n v="39"/>
    <n v="1"/>
    <n v="39.5"/>
    <n v="900"/>
    <n v="0.33800000000000002"/>
    <n v="1"/>
    <n v="1"/>
    <n v="1"/>
    <n v="5"/>
    <n v="7"/>
    <n v="32"/>
    <n v="5"/>
    <n v="17"/>
    <n v="282"/>
    <n v="720"/>
    <n v="0.39200000000000002"/>
    <x v="1"/>
    <s v="No Change"/>
  </r>
  <r>
    <n v="78"/>
    <x v="77"/>
    <s v="COLUMBIA EXPLORERS"/>
    <s v="NO"/>
    <x v="0"/>
    <s v="Attendance Area School"/>
    <s v="PK, K, 1, 2, 3, 4, 5, 6, 7, 8"/>
    <s v="ISP"/>
    <s v="BRIGHTON PARK"/>
    <s v="Greater Stockyards"/>
    <n v="926"/>
    <n v="834"/>
    <n v="787"/>
    <s v="715-716"/>
    <m/>
    <m/>
    <n v="28"/>
    <n v="2"/>
    <n v="0"/>
    <n v="29"/>
    <n v="660"/>
    <n v="1.1919999999999999"/>
    <n v="6"/>
    <n v="0"/>
    <n v="13"/>
    <n v="0"/>
    <n v="0"/>
    <n v="1"/>
    <n v="0"/>
    <n v="48"/>
    <n v="2"/>
    <n v="49"/>
    <n v="1110"/>
    <n v="0.70899999999999996"/>
    <n v="3"/>
    <n v="5"/>
    <n v="2"/>
    <n v="0"/>
    <n v="8"/>
    <n v="40"/>
    <n v="22"/>
    <n v="69"/>
    <n v="696"/>
    <n v="900"/>
    <n v="0.77300000000000002"/>
    <x v="0"/>
    <s v="No Change"/>
  </r>
  <r>
    <n v="79"/>
    <x v="78"/>
    <s v="COLUMBUS"/>
    <s v="NO"/>
    <x v="0"/>
    <s v="Attendance Area School"/>
    <s v="PK, K, 1, 2, 3, 4, 5, 6, 7, 8"/>
    <s v="ISP"/>
    <s v="WEST TOWN"/>
    <s v="Greater Milwaukee Avenue"/>
    <n v="263"/>
    <n v="250"/>
    <n v="224"/>
    <s v="211-214"/>
    <m/>
    <m/>
    <n v="12"/>
    <n v="1"/>
    <n v="0"/>
    <n v="12.5"/>
    <n v="270"/>
    <n v="0.83"/>
    <n v="0"/>
    <n v="0"/>
    <n v="0"/>
    <n v="0"/>
    <n v="0"/>
    <n v="0"/>
    <n v="0"/>
    <n v="12"/>
    <n v="1"/>
    <n v="12.5"/>
    <n v="270"/>
    <n v="0.83"/>
    <n v="0"/>
    <n v="1"/>
    <n v="1"/>
    <n v="1"/>
    <n v="2"/>
    <n v="10"/>
    <n v="0"/>
    <n v="19"/>
    <n v="205"/>
    <n v="210"/>
    <n v="0.97599999999999998"/>
    <x v="0"/>
    <s v="No Change"/>
  </r>
  <r>
    <n v="80"/>
    <x v="79"/>
    <s v="COOK"/>
    <s v="NO"/>
    <x v="0"/>
    <s v="Attendance Area School"/>
    <s v="PK, K, 1, 2, 3, 4, 5, 6, 7, 8"/>
    <s v="Network 11"/>
    <s v="AUBURN GRESHAM"/>
    <s v="South Side"/>
    <n v="340"/>
    <n v="334"/>
    <n v="298"/>
    <s v="283-289"/>
    <m/>
    <m/>
    <n v="41"/>
    <n v="2"/>
    <n v="0"/>
    <n v="42"/>
    <n v="960"/>
    <n v="0.31"/>
    <n v="0"/>
    <n v="0"/>
    <n v="0"/>
    <n v="0"/>
    <n v="0"/>
    <n v="0"/>
    <n v="0"/>
    <n v="41"/>
    <n v="2"/>
    <n v="42"/>
    <n v="960"/>
    <n v="0.31"/>
    <n v="2"/>
    <n v="2"/>
    <n v="2"/>
    <n v="5"/>
    <n v="9"/>
    <n v="32"/>
    <n v="17"/>
    <n v="20"/>
    <n v="261"/>
    <n v="720"/>
    <n v="0.36299999999999999"/>
    <x v="1"/>
    <s v="No Change"/>
  </r>
  <r>
    <n v="81"/>
    <x v="80"/>
    <s v="COONLEY"/>
    <s v="NO"/>
    <x v="0"/>
    <s v="Attendance Area School"/>
    <s v="K, 1, 2, 3, 4, 5, 6, 7, 8"/>
    <s v="Network 2"/>
    <s v="NORTH CENTER"/>
    <s v="Northwest Side"/>
    <n v="1028"/>
    <n v="966"/>
    <n v="877"/>
    <s v="830-843"/>
    <m/>
    <m/>
    <n v="34"/>
    <n v="0"/>
    <n v="0"/>
    <n v="34"/>
    <n v="780"/>
    <n v="1.1240000000000001"/>
    <n v="0"/>
    <n v="0"/>
    <n v="0"/>
    <n v="0"/>
    <n v="0"/>
    <n v="3"/>
    <n v="2"/>
    <n v="37"/>
    <n v="2"/>
    <n v="38"/>
    <n v="870"/>
    <n v="1.008"/>
    <n v="2"/>
    <n v="0"/>
    <n v="2"/>
    <n v="0"/>
    <n v="2"/>
    <n v="35"/>
    <n v="17"/>
    <n v="0"/>
    <n v="860"/>
    <n v="780"/>
    <n v="1.103"/>
    <x v="0"/>
    <s v="Overcrowded to Efficient"/>
  </r>
  <r>
    <n v="82"/>
    <x v="81"/>
    <s v="COOPER"/>
    <s v="NO"/>
    <x v="0"/>
    <s v="Attendance Area School"/>
    <s v="PK, K, 1, 2, 3, 4, 5, 6, 7, 8"/>
    <s v="Network 7"/>
    <s v="LOWER WEST SIDE"/>
    <s v="Pilsen / Little Village"/>
    <n v="440"/>
    <n v="454"/>
    <n v="457"/>
    <s v="420-424"/>
    <m/>
    <m/>
    <n v="50"/>
    <n v="0"/>
    <n v="0"/>
    <n v="50"/>
    <n v="1140"/>
    <n v="0.40100000000000002"/>
    <n v="0"/>
    <n v="0"/>
    <n v="0"/>
    <n v="0"/>
    <n v="0"/>
    <n v="0"/>
    <n v="0"/>
    <n v="50"/>
    <n v="0"/>
    <n v="50"/>
    <n v="1140"/>
    <n v="0.40100000000000002"/>
    <n v="4"/>
    <n v="2"/>
    <n v="0"/>
    <n v="0"/>
    <n v="6"/>
    <n v="44"/>
    <n v="25"/>
    <n v="14"/>
    <n v="418"/>
    <n v="990"/>
    <n v="0.42199999999999999"/>
    <x v="1"/>
    <s v="No Change"/>
  </r>
  <r>
    <n v="83"/>
    <x v="82"/>
    <s v="CORKERY"/>
    <s v="NO"/>
    <x v="0"/>
    <s v="Attendance Area School"/>
    <s v="PK, K, 1, 2, 3, 4, 5, 6, 7, 8"/>
    <s v="ISP"/>
    <s v="SOUTH LAWNDALE"/>
    <s v="Pilsen / Little Village"/>
    <n v="433"/>
    <n v="422"/>
    <n v="415"/>
    <s v="402-413"/>
    <m/>
    <m/>
    <n v="34"/>
    <n v="0"/>
    <n v="0"/>
    <n v="34"/>
    <n v="780"/>
    <n v="0.53200000000000003"/>
    <n v="0"/>
    <n v="0"/>
    <n v="0"/>
    <n v="0"/>
    <n v="0"/>
    <n v="0"/>
    <n v="0"/>
    <n v="34"/>
    <n v="0"/>
    <n v="34"/>
    <n v="780"/>
    <n v="0.53200000000000003"/>
    <n v="2"/>
    <n v="1"/>
    <n v="0"/>
    <n v="2"/>
    <n v="5"/>
    <n v="29"/>
    <n v="21"/>
    <n v="17"/>
    <n v="377"/>
    <n v="660"/>
    <n v="0.57099999999999995"/>
    <x v="1"/>
    <s v="No Change"/>
  </r>
  <r>
    <n v="84"/>
    <x v="83"/>
    <s v="COURTENAY"/>
    <s v="NO"/>
    <x v="0"/>
    <s v="Attendance Area School"/>
    <s v="PK, K, 1, 2, 3, 4, 5, 6, 7, 8"/>
    <s v="Network 2"/>
    <s v="UPTOWN"/>
    <s v="North Lakefront"/>
    <n v="359"/>
    <n v="272"/>
    <n v="208"/>
    <s v="191-192"/>
    <m/>
    <m/>
    <n v="41"/>
    <n v="1"/>
    <n v="0"/>
    <n v="41.5"/>
    <n v="930"/>
    <n v="0.224"/>
    <n v="0"/>
    <n v="0"/>
    <n v="0"/>
    <n v="0"/>
    <n v="0"/>
    <n v="0"/>
    <n v="1"/>
    <n v="41"/>
    <n v="2"/>
    <n v="42"/>
    <n v="960"/>
    <n v="0.217"/>
    <n v="7"/>
    <n v="3"/>
    <n v="2"/>
    <n v="1"/>
    <n v="11"/>
    <n v="30"/>
    <n v="46"/>
    <n v="11"/>
    <n v="151"/>
    <n v="690"/>
    <n v="0.219"/>
    <x v="1"/>
    <s v="No Change"/>
  </r>
  <r>
    <n v="85"/>
    <x v="84"/>
    <s v="CROWN"/>
    <s v="NO"/>
    <x v="0"/>
    <s v="Attendance Area School"/>
    <s v="PK, K, 1, 2, 3, 4, 5, 6, 7, 8"/>
    <s v="Network 5"/>
    <s v="NORTH LAWNDALE"/>
    <s v="West Side"/>
    <n v="224"/>
    <n v="178"/>
    <n v="141"/>
    <s v="136-142"/>
    <m/>
    <m/>
    <n v="32"/>
    <n v="1"/>
    <n v="0"/>
    <n v="32.5"/>
    <n v="750"/>
    <n v="0.188"/>
    <n v="0"/>
    <n v="0"/>
    <n v="0"/>
    <n v="0"/>
    <n v="0"/>
    <n v="0"/>
    <n v="0"/>
    <n v="32"/>
    <n v="1"/>
    <n v="32.5"/>
    <n v="750"/>
    <n v="0.188"/>
    <n v="0"/>
    <n v="1"/>
    <n v="1"/>
    <n v="1"/>
    <n v="2"/>
    <n v="30"/>
    <n v="0"/>
    <n v="10"/>
    <n v="131"/>
    <n v="690"/>
    <n v="0.19"/>
    <x v="1"/>
    <s v="No Change"/>
  </r>
  <r>
    <n v="86"/>
    <x v="85"/>
    <s v="CUFFE"/>
    <s v="NO"/>
    <x v="0"/>
    <s v="Attendance Area School"/>
    <s v="PK, K, 1, 2, 3, 4, 5, 6, 7, 8"/>
    <s v="Network 11"/>
    <s v="AUBURN GRESHAM"/>
    <s v="South Side"/>
    <n v="295"/>
    <n v="213"/>
    <n v="225"/>
    <s v="202-205"/>
    <m/>
    <m/>
    <n v="25"/>
    <n v="5"/>
    <n v="0"/>
    <n v="27.5"/>
    <n v="630"/>
    <n v="0.35699999999999998"/>
    <n v="0"/>
    <n v="0"/>
    <n v="0"/>
    <n v="0"/>
    <n v="0"/>
    <n v="0"/>
    <n v="0"/>
    <n v="25"/>
    <n v="5"/>
    <n v="27.5"/>
    <n v="630"/>
    <n v="0.35699999999999998"/>
    <n v="0"/>
    <n v="2"/>
    <n v="5"/>
    <n v="0"/>
    <n v="2"/>
    <n v="23"/>
    <n v="0"/>
    <n v="29"/>
    <n v="196"/>
    <n v="510"/>
    <n v="0.38400000000000001"/>
    <x v="1"/>
    <s v="No Change"/>
  </r>
  <r>
    <n v="87"/>
    <x v="86"/>
    <s v="CULLEN"/>
    <s v="NO"/>
    <x v="0"/>
    <s v="Attendance Area School"/>
    <s v="K, 1, 2, 3, 4, 5, 6, 7, 8"/>
    <s v="Network 13"/>
    <s v="ROSELAND"/>
    <s v="Greater Calumet"/>
    <n v="201"/>
    <n v="186"/>
    <n v="177"/>
    <s v="176-179"/>
    <m/>
    <m/>
    <n v="16"/>
    <n v="0"/>
    <n v="0"/>
    <n v="16"/>
    <n v="360"/>
    <n v="0.49199999999999999"/>
    <n v="0"/>
    <n v="0"/>
    <n v="0"/>
    <n v="0"/>
    <n v="0"/>
    <n v="0"/>
    <n v="0"/>
    <n v="16"/>
    <n v="0"/>
    <n v="16"/>
    <n v="360"/>
    <n v="0.49199999999999999"/>
    <n v="0"/>
    <n v="0"/>
    <n v="0"/>
    <n v="0"/>
    <n v="0"/>
    <n v="16"/>
    <n v="0"/>
    <n v="0"/>
    <n v="177"/>
    <n v="360"/>
    <n v="0.49199999999999999"/>
    <x v="1"/>
    <s v="No Change"/>
  </r>
  <r>
    <n v="88"/>
    <x v="87"/>
    <s v="CURTIS"/>
    <s v="NO"/>
    <x v="0"/>
    <s v="Attendance Area School"/>
    <s v="PK, K, 1, 2, 3, 4, 5, 6, 7, 8"/>
    <s v="Network 13"/>
    <s v="ROSELAND"/>
    <s v="Greater Calumet"/>
    <n v="460"/>
    <n v="422"/>
    <n v="395"/>
    <s v="356-362"/>
    <m/>
    <m/>
    <n v="37"/>
    <n v="4"/>
    <n v="0"/>
    <n v="39"/>
    <n v="900"/>
    <n v="0.439"/>
    <n v="0"/>
    <n v="0"/>
    <n v="0"/>
    <n v="0"/>
    <n v="0"/>
    <n v="0"/>
    <n v="0"/>
    <n v="37"/>
    <n v="4"/>
    <n v="39"/>
    <n v="900"/>
    <n v="0.439"/>
    <n v="0"/>
    <n v="3"/>
    <n v="4"/>
    <n v="0"/>
    <n v="3"/>
    <n v="34"/>
    <n v="0"/>
    <n v="20"/>
    <n v="375"/>
    <n v="780"/>
    <n v="0.48099999999999998"/>
    <x v="1"/>
    <s v="No Change"/>
  </r>
  <r>
    <n v="89"/>
    <x v="88"/>
    <s v="DALEY"/>
    <s v="NO"/>
    <x v="0"/>
    <s v="Attendance Area School"/>
    <s v="PK, K, 1, 2, 3, 4, 5, 6, 7, 8"/>
    <s v="Network 8"/>
    <s v="NEW CITY"/>
    <s v="South Side"/>
    <n v="559"/>
    <n v="541"/>
    <n v="510"/>
    <s v="505-506"/>
    <m/>
    <m/>
    <n v="30"/>
    <n v="4"/>
    <n v="0"/>
    <n v="32"/>
    <n v="720"/>
    <n v="0.70799999999999996"/>
    <n v="0"/>
    <n v="0"/>
    <n v="0"/>
    <n v="0"/>
    <n v="0"/>
    <n v="0"/>
    <n v="0"/>
    <n v="30"/>
    <n v="4"/>
    <n v="32"/>
    <n v="720"/>
    <n v="0.70799999999999996"/>
    <n v="0"/>
    <n v="3"/>
    <n v="4"/>
    <n v="0"/>
    <n v="3"/>
    <n v="27"/>
    <n v="0"/>
    <n v="23"/>
    <n v="487"/>
    <n v="600"/>
    <n v="0.81200000000000006"/>
    <x v="0"/>
    <s v="No Change"/>
  </r>
  <r>
    <n v="90"/>
    <x v="89"/>
    <s v="DARWIN"/>
    <s v="NO"/>
    <x v="0"/>
    <s v="Attendance Area School"/>
    <s v="PK, K, 1, 2, 3, 4, 5, 6, 7, 8"/>
    <s v="Network 4"/>
    <s v="LOGAN SQUARE"/>
    <s v="Greater Milwaukee Avenue"/>
    <n v="575"/>
    <n v="544"/>
    <n v="550"/>
    <s v="554-564"/>
    <m/>
    <m/>
    <n v="44"/>
    <n v="0"/>
    <n v="0"/>
    <n v="44"/>
    <n v="990"/>
    <n v="0.55600000000000005"/>
    <n v="0"/>
    <n v="0"/>
    <n v="0"/>
    <n v="0"/>
    <n v="0"/>
    <n v="1"/>
    <n v="0"/>
    <n v="45"/>
    <n v="0"/>
    <n v="45"/>
    <n v="1020"/>
    <n v="0.53900000000000003"/>
    <n v="2"/>
    <n v="4"/>
    <n v="0"/>
    <n v="3"/>
    <n v="9"/>
    <n v="36"/>
    <n v="27"/>
    <n v="69"/>
    <n v="454"/>
    <n v="810"/>
    <n v="0.56000000000000005"/>
    <x v="1"/>
    <s v="No Change"/>
  </r>
  <r>
    <n v="91"/>
    <x v="90"/>
    <s v="DAVIS M"/>
    <s v="NO"/>
    <x v="0"/>
    <s v="Citywide"/>
    <s v="PK, K, 1, 2, 3, 4, 5, 6, 7, 8"/>
    <s v="ISP"/>
    <s v="WEST ENGLEWOOD"/>
    <s v="South Side"/>
    <n v="209"/>
    <n v="178"/>
    <n v="152"/>
    <s v="119-122"/>
    <m/>
    <m/>
    <n v="24"/>
    <n v="3"/>
    <n v="0"/>
    <n v="25.5"/>
    <n v="570"/>
    <n v="0.26700000000000002"/>
    <n v="0"/>
    <n v="0"/>
    <n v="0"/>
    <n v="0"/>
    <n v="0"/>
    <n v="0"/>
    <n v="1"/>
    <n v="24"/>
    <n v="4"/>
    <n v="26"/>
    <n v="600"/>
    <n v="0.253"/>
    <n v="0"/>
    <n v="1"/>
    <n v="4"/>
    <n v="0"/>
    <n v="1"/>
    <n v="23"/>
    <n v="0"/>
    <n v="13"/>
    <n v="139"/>
    <n v="510"/>
    <n v="0.27300000000000002"/>
    <x v="1"/>
    <s v="No Change"/>
  </r>
  <r>
    <n v="92"/>
    <x v="91"/>
    <s v="DAVIS N"/>
    <s v="NO"/>
    <x v="0"/>
    <s v="Attendance Area School"/>
    <s v="PK, K, 1, 2, 3, 4, 5, 6, 7, 8"/>
    <s v="Network 8"/>
    <s v="BRIGHTON PARK"/>
    <s v="Greater Stockyards"/>
    <n v="630"/>
    <n v="581"/>
    <n v="528"/>
    <s v="502-510"/>
    <m/>
    <m/>
    <n v="43"/>
    <n v="1"/>
    <n v="0"/>
    <n v="43.5"/>
    <n v="990"/>
    <n v="0.53300000000000003"/>
    <n v="0"/>
    <n v="0"/>
    <n v="0"/>
    <n v="0"/>
    <n v="0"/>
    <n v="1"/>
    <n v="3"/>
    <n v="44"/>
    <n v="4"/>
    <n v="46"/>
    <n v="1050"/>
    <n v="0.503"/>
    <n v="4"/>
    <n v="5"/>
    <n v="4"/>
    <n v="3"/>
    <n v="12"/>
    <n v="32"/>
    <n v="22"/>
    <n v="39"/>
    <n v="467"/>
    <n v="720"/>
    <n v="0.64900000000000002"/>
    <x v="1"/>
    <s v="No Change"/>
  </r>
  <r>
    <n v="93"/>
    <x v="92"/>
    <s v="DAWES"/>
    <s v="NO"/>
    <x v="0"/>
    <s v="Attendance Area School"/>
    <s v="PK, K, 1, 2, 3, 4, 5, 6, 7, 8"/>
    <s v="Network 10"/>
    <s v="ASHBURN"/>
    <s v="Greater Midway"/>
    <n v="1027"/>
    <n v="979"/>
    <n v="1000"/>
    <s v="986-990"/>
    <m/>
    <m/>
    <n v="34"/>
    <n v="1"/>
    <n v="0"/>
    <n v="34.5"/>
    <n v="780"/>
    <n v="1.282"/>
    <n v="16"/>
    <n v="0"/>
    <n v="0"/>
    <n v="0"/>
    <n v="0"/>
    <n v="1"/>
    <n v="0"/>
    <n v="51"/>
    <n v="1"/>
    <n v="51.5"/>
    <n v="1170"/>
    <n v="0.85499999999999998"/>
    <n v="4"/>
    <n v="5"/>
    <n v="1"/>
    <n v="1"/>
    <n v="10"/>
    <n v="41"/>
    <n v="26"/>
    <n v="90"/>
    <n v="884"/>
    <n v="930"/>
    <n v="0.95099999999999996"/>
    <x v="0"/>
    <s v="No Change"/>
  </r>
  <r>
    <n v="94"/>
    <x v="93"/>
    <s v="DE DIEGO"/>
    <s v="NO"/>
    <x v="0"/>
    <s v="Attendance Area School"/>
    <s v="PK, K, 1, 2, 3, 4, 5, 6, 7, 8"/>
    <s v="Network 5"/>
    <s v="WEST TOWN"/>
    <s v="Greater Milwaukee Avenue"/>
    <n v="523"/>
    <n v="454"/>
    <n v="464"/>
    <s v="441-453"/>
    <m/>
    <m/>
    <n v="58"/>
    <n v="5"/>
    <n v="0"/>
    <n v="60.5"/>
    <n v="1380"/>
    <n v="0.33600000000000002"/>
    <n v="0"/>
    <n v="0"/>
    <n v="0"/>
    <n v="0"/>
    <n v="0"/>
    <n v="0"/>
    <n v="0"/>
    <n v="58"/>
    <n v="5"/>
    <n v="60.5"/>
    <n v="1380"/>
    <n v="0.33600000000000002"/>
    <n v="4"/>
    <n v="4"/>
    <n v="5"/>
    <n v="2"/>
    <n v="10"/>
    <n v="48"/>
    <n v="26"/>
    <n v="43"/>
    <n v="395"/>
    <n v="1080"/>
    <n v="0.36599999999999999"/>
    <x v="1"/>
    <s v="No Change"/>
  </r>
  <r>
    <n v="95"/>
    <x v="94"/>
    <s v="DECATUR"/>
    <s v="NO"/>
    <x v="0"/>
    <s v="Citywide"/>
    <s v="K, 1, 2, 3, 4, 5, 6, 7, 8"/>
    <s v="Network 2"/>
    <s v="WEST RIDGE"/>
    <s v="Northwest Side"/>
    <n v="281"/>
    <n v="286"/>
    <n v="311"/>
    <s v="294-300"/>
    <m/>
    <m/>
    <n v="11"/>
    <n v="0"/>
    <n v="4"/>
    <n v="15"/>
    <n v="330"/>
    <n v="0.94199999999999995"/>
    <n v="0"/>
    <n v="0"/>
    <n v="0"/>
    <n v="0"/>
    <n v="0"/>
    <n v="0"/>
    <n v="0"/>
    <n v="15"/>
    <n v="0"/>
    <n v="15"/>
    <n v="330"/>
    <n v="0.94199999999999995"/>
    <n v="0"/>
    <n v="0"/>
    <n v="0"/>
    <n v="0"/>
    <n v="0"/>
    <n v="15"/>
    <n v="0"/>
    <n v="0"/>
    <n v="311"/>
    <n v="330"/>
    <n v="0.94199999999999995"/>
    <x v="0"/>
    <s v="No Change"/>
  </r>
  <r>
    <n v="96"/>
    <x v="95"/>
    <s v="DENEEN"/>
    <s v="NO"/>
    <x v="0"/>
    <s v="Attendance Area School"/>
    <s v="PK, K, 1, 2, 3, 4, 5, 6, 7, 8"/>
    <s v="Network 12"/>
    <s v="GREATER GRAND CROSSING"/>
    <s v="Greater Stony Island"/>
    <n v="492"/>
    <n v="446"/>
    <n v="432"/>
    <s v="404-411"/>
    <m/>
    <m/>
    <n v="34"/>
    <n v="1"/>
    <n v="0"/>
    <n v="34.5"/>
    <n v="780"/>
    <n v="0.55400000000000005"/>
    <n v="0"/>
    <n v="0"/>
    <n v="0"/>
    <n v="0"/>
    <n v="0"/>
    <n v="0"/>
    <n v="0"/>
    <n v="34"/>
    <n v="1"/>
    <n v="34.5"/>
    <n v="780"/>
    <n v="0.55400000000000005"/>
    <n v="1"/>
    <n v="2"/>
    <n v="1"/>
    <n v="0"/>
    <n v="3"/>
    <n v="31"/>
    <n v="16"/>
    <n v="34"/>
    <n v="382"/>
    <n v="690"/>
    <n v="0.55400000000000005"/>
    <x v="1"/>
    <s v="No Change"/>
  </r>
  <r>
    <n v="97"/>
    <x v="96"/>
    <s v="DEPRIEST"/>
    <s v="NO"/>
    <x v="0"/>
    <s v="Attendance Area School"/>
    <s v="PK, K, 1, 2, 3, 4, 5, 6, 7, 8"/>
    <s v="Network 3"/>
    <s v="AUSTIN"/>
    <s v="West Side"/>
    <n v="522"/>
    <n v="483"/>
    <n v="464"/>
    <s v="438-445"/>
    <m/>
    <m/>
    <n v="34"/>
    <n v="6"/>
    <n v="0"/>
    <n v="37"/>
    <n v="840"/>
    <n v="0.55200000000000005"/>
    <n v="0"/>
    <n v="0"/>
    <n v="0"/>
    <n v="0"/>
    <n v="0"/>
    <n v="0"/>
    <n v="0"/>
    <n v="34"/>
    <n v="6"/>
    <n v="37"/>
    <n v="840"/>
    <n v="0.55200000000000005"/>
    <n v="5"/>
    <n v="3"/>
    <n v="6"/>
    <n v="2"/>
    <n v="10"/>
    <n v="24"/>
    <n v="58"/>
    <n v="41"/>
    <n v="365"/>
    <n v="540"/>
    <n v="0.67600000000000005"/>
    <x v="1"/>
    <s v="Efficient to Underutilized"/>
  </r>
  <r>
    <n v="98"/>
    <x v="97"/>
    <s v="DETT"/>
    <s v="NO"/>
    <x v="0"/>
    <s v="Attendance Area School"/>
    <s v="PK, K, 1, 2, 3, 4, 5, 6, 7, 8"/>
    <s v="Network 6"/>
    <s v="NEAR WEST SIDE"/>
    <s v="Near West Side"/>
    <n v="341"/>
    <n v="315"/>
    <n v="288"/>
    <s v="283-290"/>
    <m/>
    <m/>
    <n v="32"/>
    <n v="0"/>
    <n v="0"/>
    <n v="32"/>
    <n v="720"/>
    <n v="0.4"/>
    <n v="0"/>
    <n v="0"/>
    <n v="0"/>
    <n v="0"/>
    <n v="0"/>
    <n v="0"/>
    <n v="0"/>
    <n v="32"/>
    <n v="0"/>
    <n v="32"/>
    <n v="720"/>
    <n v="0.4"/>
    <n v="6"/>
    <n v="2"/>
    <n v="0"/>
    <n v="0"/>
    <n v="8"/>
    <n v="24"/>
    <n v="41"/>
    <n v="32"/>
    <n v="215"/>
    <n v="540"/>
    <n v="0.39800000000000002"/>
    <x v="1"/>
    <s v="No Change"/>
  </r>
  <r>
    <n v="99"/>
    <x v="98"/>
    <s v="DEVER"/>
    <s v="NO"/>
    <x v="0"/>
    <s v="Attendance Area School"/>
    <s v="PK, K, 1, 2, 3, 4, 5, 6, 7, 8"/>
    <s v="Network 1"/>
    <s v="DUNNING"/>
    <s v="Far Northwest Side"/>
    <n v="745"/>
    <n v="713"/>
    <n v="751"/>
    <s v="690-693"/>
    <m/>
    <m/>
    <n v="27"/>
    <n v="2"/>
    <n v="10"/>
    <n v="38"/>
    <n v="870"/>
    <n v="0.86299999999999999"/>
    <n v="4"/>
    <n v="0"/>
    <n v="0"/>
    <n v="0"/>
    <n v="0"/>
    <n v="0"/>
    <n v="1"/>
    <n v="41"/>
    <n v="3"/>
    <n v="42.5"/>
    <n v="960"/>
    <n v="0.78200000000000003"/>
    <n v="2"/>
    <n v="4"/>
    <n v="3"/>
    <n v="1"/>
    <n v="7"/>
    <n v="34"/>
    <n v="9"/>
    <n v="64"/>
    <n v="678"/>
    <n v="780"/>
    <n v="0.86899999999999999"/>
    <x v="0"/>
    <s v="No Change"/>
  </r>
  <r>
    <n v="100"/>
    <x v="99"/>
    <s v="DEWEY"/>
    <s v="NO"/>
    <x v="0"/>
    <s v="Attendance Area School"/>
    <s v="PK, K, 1, 2, 3, 4, 5, 6, 7, 8"/>
    <s v="Network 8"/>
    <s v="NEW CITY"/>
    <s v="South Side"/>
    <n v="338"/>
    <n v="291"/>
    <n v="297"/>
    <s v="287-290"/>
    <m/>
    <m/>
    <n v="23"/>
    <n v="5"/>
    <n v="0"/>
    <n v="25.5"/>
    <n v="570"/>
    <n v="0.52100000000000002"/>
    <n v="0"/>
    <n v="0"/>
    <n v="0"/>
    <n v="0"/>
    <n v="0"/>
    <n v="0"/>
    <n v="0"/>
    <n v="23"/>
    <n v="5"/>
    <n v="25.5"/>
    <n v="570"/>
    <n v="0.52100000000000002"/>
    <n v="1"/>
    <n v="4"/>
    <n v="5"/>
    <n v="0"/>
    <n v="5"/>
    <n v="18"/>
    <n v="0"/>
    <n v="36"/>
    <n v="261"/>
    <n v="390"/>
    <n v="0.66900000000000004"/>
    <x v="1"/>
    <s v="No Change"/>
  </r>
  <r>
    <n v="101"/>
    <x v="100"/>
    <s v="DIRKSEN"/>
    <s v="NO"/>
    <x v="0"/>
    <s v="Attendance Area School"/>
    <s v="PK, K, 1, 2, 3, 4, 5, 6, 7, 8"/>
    <s v="Network 1"/>
    <s v="OHARE"/>
    <s v="Far Northwest Side"/>
    <n v="941"/>
    <n v="892"/>
    <n v="890"/>
    <s v="846-857"/>
    <m/>
    <m/>
    <n v="23"/>
    <n v="0"/>
    <n v="29"/>
    <n v="52"/>
    <n v="1200"/>
    <n v="0.74199999999999999"/>
    <n v="0"/>
    <n v="0"/>
    <n v="0"/>
    <n v="0"/>
    <n v="0"/>
    <n v="0"/>
    <n v="0"/>
    <n v="52"/>
    <n v="0"/>
    <n v="52"/>
    <n v="1200"/>
    <n v="0.74199999999999999"/>
    <n v="2"/>
    <n v="6"/>
    <n v="0"/>
    <n v="0"/>
    <n v="8"/>
    <n v="44"/>
    <n v="8"/>
    <n v="95"/>
    <n v="787"/>
    <n v="990"/>
    <n v="0.79500000000000004"/>
    <x v="0"/>
    <s v="No Change"/>
  </r>
  <r>
    <n v="102"/>
    <x v="101"/>
    <s v="DISNEY"/>
    <s v="NO"/>
    <x v="0"/>
    <s v="Citywide"/>
    <s v="PK, K, 1, 2, 3, 4, 5, 6, 7, 8"/>
    <s v="Network 2"/>
    <s v="UPTOWN"/>
    <s v="North Lakefront"/>
    <n v="1519"/>
    <n v="1538"/>
    <n v="1467"/>
    <s v="1,451-1,454"/>
    <m/>
    <m/>
    <n v="82"/>
    <n v="6"/>
    <n v="0"/>
    <n v="85"/>
    <n v="1950"/>
    <n v="0.752"/>
    <n v="0"/>
    <n v="0"/>
    <n v="0"/>
    <n v="0"/>
    <n v="0"/>
    <n v="0"/>
    <n v="2"/>
    <n v="82"/>
    <n v="8"/>
    <n v="86"/>
    <n v="1980"/>
    <n v="0.74099999999999999"/>
    <n v="0"/>
    <n v="3"/>
    <n v="8"/>
    <n v="2"/>
    <n v="5"/>
    <n v="77"/>
    <n v="0"/>
    <n v="58"/>
    <n v="1409"/>
    <n v="1770"/>
    <n v="0.79600000000000004"/>
    <x v="0"/>
    <s v="No Change"/>
  </r>
  <r>
    <n v="103"/>
    <x v="102"/>
    <s v="DISNEY II ES"/>
    <s v="NO"/>
    <x v="0"/>
    <s v="Citywide"/>
    <s v="PK, K, 1, 2, 3, 4, 5, 6"/>
    <s v="Network 14"/>
    <s v="IRVING PARK"/>
    <s v="Far Northwest Side"/>
    <n v="433"/>
    <n v="404"/>
    <n v="421"/>
    <s v="415-420"/>
    <m/>
    <m/>
    <n v="22"/>
    <n v="0"/>
    <n v="0"/>
    <n v="22"/>
    <n v="480"/>
    <n v="0.877"/>
    <n v="0"/>
    <n v="0"/>
    <n v="0"/>
    <n v="0"/>
    <n v="0"/>
    <n v="0"/>
    <n v="0"/>
    <n v="22"/>
    <n v="0"/>
    <n v="22"/>
    <n v="480"/>
    <n v="0.877"/>
    <n v="0"/>
    <n v="2"/>
    <n v="0"/>
    <n v="1"/>
    <n v="3"/>
    <n v="19"/>
    <n v="0"/>
    <n v="38"/>
    <n v="383"/>
    <n v="420"/>
    <n v="0.91200000000000003"/>
    <x v="0"/>
    <s v="No Change"/>
  </r>
  <r>
    <n v="104"/>
    <x v="103"/>
    <s v="DIXON"/>
    <s v="NO"/>
    <x v="0"/>
    <s v="Attendance Area School"/>
    <s v="PK, K, 1, 2, 3, 4, 5, 6, 7, 8"/>
    <s v="Network 12"/>
    <s v="CHATHAM"/>
    <s v="Greater Stony Island"/>
    <n v="590"/>
    <n v="558"/>
    <n v="501"/>
    <s v="499-509"/>
    <m/>
    <m/>
    <n v="28"/>
    <n v="2"/>
    <n v="0"/>
    <n v="29"/>
    <n v="660"/>
    <n v="0.75900000000000001"/>
    <n v="0"/>
    <n v="0"/>
    <n v="0"/>
    <n v="0"/>
    <n v="0"/>
    <n v="0"/>
    <n v="0"/>
    <n v="28"/>
    <n v="2"/>
    <n v="29"/>
    <n v="660"/>
    <n v="0.75900000000000001"/>
    <n v="0"/>
    <n v="1"/>
    <n v="2"/>
    <n v="2"/>
    <n v="3"/>
    <n v="25"/>
    <n v="0"/>
    <n v="19"/>
    <n v="482"/>
    <n v="570"/>
    <n v="0.84599999999999997"/>
    <x v="0"/>
    <s v="No Change"/>
  </r>
  <r>
    <n v="105"/>
    <x v="104"/>
    <s v="DOOLITTLE"/>
    <s v="NO"/>
    <x v="0"/>
    <s v="Attendance Area School"/>
    <s v="PK, K, 1, 2, 3, 4, 5, 6, 7, 8"/>
    <s v="Network 9"/>
    <s v="DOUGLAS"/>
    <s v="Bronzeville / South Lakefront"/>
    <n v="220"/>
    <n v="223"/>
    <n v="243"/>
    <s v="231-234"/>
    <m/>
    <m/>
    <n v="37"/>
    <n v="0"/>
    <n v="0"/>
    <n v="37"/>
    <n v="840"/>
    <n v="0.28899999999999998"/>
    <n v="0"/>
    <n v="0"/>
    <n v="0"/>
    <n v="0"/>
    <n v="0"/>
    <n v="0"/>
    <n v="0"/>
    <n v="37"/>
    <n v="0"/>
    <n v="37"/>
    <n v="840"/>
    <n v="0.28899999999999998"/>
    <n v="0"/>
    <n v="2"/>
    <n v="0"/>
    <n v="0"/>
    <n v="2"/>
    <n v="35"/>
    <n v="0"/>
    <n v="27"/>
    <n v="216"/>
    <n v="780"/>
    <n v="0.27700000000000002"/>
    <x v="1"/>
    <s v="No Change"/>
  </r>
  <r>
    <n v="106"/>
    <x v="105"/>
    <s v="DORE"/>
    <s v="NO"/>
    <x v="0"/>
    <s v="Attendance Area School"/>
    <s v="PK, K, 1, 2, 3, 4, 5, 6, 7, 8"/>
    <s v="Network 10"/>
    <s v="CLEARING"/>
    <s v="Greater Midway"/>
    <n v="756"/>
    <n v="729"/>
    <n v="719"/>
    <s v="704-708"/>
    <m/>
    <m/>
    <n v="66"/>
    <n v="0"/>
    <n v="0"/>
    <n v="66"/>
    <n v="1500"/>
    <n v="0.47899999999999998"/>
    <n v="0"/>
    <n v="0"/>
    <n v="0"/>
    <n v="0"/>
    <n v="0"/>
    <n v="0"/>
    <n v="2"/>
    <n v="66"/>
    <n v="2"/>
    <n v="67"/>
    <n v="1530"/>
    <n v="0.47"/>
    <n v="3"/>
    <n v="6"/>
    <n v="2"/>
    <n v="0"/>
    <n v="9"/>
    <n v="57"/>
    <n v="31"/>
    <n v="61"/>
    <n v="627"/>
    <n v="1290"/>
    <n v="0.48599999999999999"/>
    <x v="1"/>
    <s v="No Change"/>
  </r>
  <r>
    <n v="107"/>
    <x v="106"/>
    <s v="DRAKE"/>
    <s v="NO"/>
    <x v="0"/>
    <s v="Attendance Area School"/>
    <s v="PK, K, 1, 2, 3, 4, 5, 6, 7, 8"/>
    <s v="Network 9"/>
    <s v="DOUGLAS"/>
    <s v="Bronzeville / South Lakefront"/>
    <n v="283"/>
    <n v="269"/>
    <n v="281"/>
    <s v="266-275"/>
    <m/>
    <m/>
    <n v="53"/>
    <n v="0"/>
    <n v="0"/>
    <n v="53"/>
    <n v="1200"/>
    <n v="0.23400000000000001"/>
    <n v="0"/>
    <n v="0"/>
    <n v="0"/>
    <n v="0"/>
    <n v="0"/>
    <n v="0"/>
    <n v="0"/>
    <n v="53"/>
    <n v="0"/>
    <n v="53"/>
    <n v="1200"/>
    <n v="0.23400000000000001"/>
    <n v="2"/>
    <n v="2"/>
    <n v="0"/>
    <n v="22"/>
    <n v="26"/>
    <n v="27"/>
    <n v="16"/>
    <n v="19"/>
    <n v="246"/>
    <n v="600"/>
    <n v="0.41"/>
    <x v="1"/>
    <s v="No Change"/>
  </r>
  <r>
    <n v="108"/>
    <x v="107"/>
    <s v="DRUMMOND"/>
    <s v="NO"/>
    <x v="0"/>
    <s v="Citywide"/>
    <s v="PK, K, 1, 2, 3, 4, 5, 6, 7, 8"/>
    <s v="Network 6"/>
    <s v="LOGAN SQUARE"/>
    <s v="Greater Milwaukee Avenue"/>
    <n v="347"/>
    <n v="347"/>
    <n v="312"/>
    <s v="310-314"/>
    <m/>
    <m/>
    <n v="20"/>
    <n v="0"/>
    <n v="0"/>
    <n v="20"/>
    <n v="450"/>
    <n v="0.69299999999999995"/>
    <n v="0"/>
    <n v="0"/>
    <n v="0"/>
    <n v="0"/>
    <n v="0"/>
    <n v="0"/>
    <n v="0"/>
    <n v="20"/>
    <n v="0"/>
    <n v="20"/>
    <n v="450"/>
    <n v="0.69299999999999995"/>
    <n v="0"/>
    <n v="4"/>
    <n v="0"/>
    <n v="2"/>
    <n v="6"/>
    <n v="14"/>
    <n v="0"/>
    <n v="62"/>
    <n v="250"/>
    <n v="300"/>
    <n v="0.83299999999999996"/>
    <x v="0"/>
    <s v="No Change"/>
  </r>
  <r>
    <n v="109"/>
    <x v="108"/>
    <s v="DUBOIS"/>
    <s v="NO"/>
    <x v="0"/>
    <s v="Attendance Area School"/>
    <s v="PK, K, 1, 2, 3, 4, 5, 6, 7, 8"/>
    <s v="Network 13"/>
    <s v="RIVERDALE"/>
    <s v="Greater Calumet"/>
    <n v="243"/>
    <n v="213"/>
    <n v="198"/>
    <s v="185-194"/>
    <m/>
    <m/>
    <n v="14"/>
    <n v="2"/>
    <n v="0"/>
    <n v="15"/>
    <n v="330"/>
    <n v="0.6"/>
    <n v="0"/>
    <n v="0"/>
    <n v="0"/>
    <n v="0"/>
    <n v="0"/>
    <n v="0"/>
    <n v="0"/>
    <n v="14"/>
    <n v="2"/>
    <n v="15"/>
    <n v="330"/>
    <n v="0.6"/>
    <n v="0"/>
    <n v="1"/>
    <n v="2"/>
    <n v="0"/>
    <n v="1"/>
    <n v="13"/>
    <n v="0"/>
    <n v="16"/>
    <n v="182"/>
    <n v="300"/>
    <n v="0.60699999999999998"/>
    <x v="1"/>
    <s v="No Change"/>
  </r>
  <r>
    <n v="110"/>
    <x v="109"/>
    <s v="DULLES"/>
    <s v="NO"/>
    <x v="0"/>
    <s v="Attendance Area School"/>
    <s v="PK, K, 1, 2, 3, 4, 5, 6, 7, 8"/>
    <s v="Network 9"/>
    <s v="GREATER GRAND CROSSING"/>
    <s v="Bronzeville / South Lakefront"/>
    <n v="715"/>
    <n v="713"/>
    <n v="721"/>
    <s v="692-710"/>
    <m/>
    <m/>
    <n v="36"/>
    <n v="2"/>
    <n v="0"/>
    <n v="37"/>
    <n v="840"/>
    <n v="0.85799999999999998"/>
    <n v="0"/>
    <n v="0"/>
    <n v="0"/>
    <n v="0"/>
    <n v="0"/>
    <n v="0"/>
    <n v="0"/>
    <n v="36"/>
    <n v="2"/>
    <n v="37"/>
    <n v="840"/>
    <n v="0.85799999999999998"/>
    <n v="0"/>
    <n v="3"/>
    <n v="2"/>
    <n v="3"/>
    <n v="6"/>
    <n v="30"/>
    <n v="0"/>
    <n v="53"/>
    <n v="668"/>
    <n v="690"/>
    <n v="0.96799999999999997"/>
    <x v="0"/>
    <s v="No Change"/>
  </r>
  <r>
    <n v="111"/>
    <x v="110"/>
    <s v="DUNNE"/>
    <s v="NO"/>
    <x v="0"/>
    <s v="Attendance Area School"/>
    <s v="PK, K, 1, 2, 3, 4, 5, 6, 7, 8"/>
    <s v="Network 13"/>
    <s v="ROSELAND"/>
    <s v="Greater Calumet"/>
    <n v="225"/>
    <n v="203"/>
    <n v="201"/>
    <s v="193-201"/>
    <m/>
    <m/>
    <n v="18"/>
    <n v="0"/>
    <n v="0"/>
    <n v="18"/>
    <n v="390"/>
    <n v="0.51500000000000001"/>
    <n v="0"/>
    <n v="0"/>
    <n v="0"/>
    <n v="0"/>
    <n v="0"/>
    <n v="1"/>
    <n v="0"/>
    <n v="19"/>
    <n v="0"/>
    <n v="19"/>
    <n v="420"/>
    <n v="0.47899999999999998"/>
    <n v="0"/>
    <n v="1"/>
    <n v="0"/>
    <n v="0"/>
    <n v="1"/>
    <n v="18"/>
    <n v="0"/>
    <n v="15"/>
    <n v="186"/>
    <n v="390"/>
    <n v="0.47699999999999998"/>
    <x v="1"/>
    <s v="No Change"/>
  </r>
  <r>
    <n v="112"/>
    <x v="111"/>
    <s v="DURKIN PARK"/>
    <s v="NO"/>
    <x v="0"/>
    <s v="Attendance Area School"/>
    <s v="PK, K, 1, 2, 3, 4, 5, 6, 7, 8"/>
    <s v="Network 10"/>
    <s v="ASHBURN"/>
    <s v="Greater Midway"/>
    <n v="681"/>
    <n v="703"/>
    <n v="679"/>
    <s v="644-647"/>
    <m/>
    <m/>
    <n v="27"/>
    <n v="0"/>
    <n v="4"/>
    <n v="31"/>
    <n v="690"/>
    <n v="0.98399999999999999"/>
    <n v="4"/>
    <n v="0"/>
    <n v="0"/>
    <n v="0"/>
    <n v="0"/>
    <n v="0"/>
    <n v="0"/>
    <n v="35"/>
    <n v="0"/>
    <n v="35"/>
    <n v="780"/>
    <n v="0.871"/>
    <n v="3"/>
    <n v="6"/>
    <n v="0"/>
    <n v="0"/>
    <n v="9"/>
    <n v="26"/>
    <n v="9"/>
    <n v="76"/>
    <n v="594"/>
    <n v="600"/>
    <n v="0.99"/>
    <x v="0"/>
    <s v="No Change"/>
  </r>
  <r>
    <n v="113"/>
    <x v="112"/>
    <s v="DVORAK"/>
    <s v="NO"/>
    <x v="0"/>
    <s v="Attendance Area School"/>
    <s v="PK, K, 1, 2, 3, 4, 5, 6, 7, 8"/>
    <s v="Network 5"/>
    <s v="NORTH LAWNDALE"/>
    <s v="West Side"/>
    <n v="371"/>
    <n v="336"/>
    <n v="327"/>
    <s v="321-327"/>
    <m/>
    <m/>
    <n v="35"/>
    <n v="0"/>
    <n v="0"/>
    <n v="35"/>
    <n v="780"/>
    <n v="0.41899999999999998"/>
    <n v="0"/>
    <n v="0"/>
    <n v="0"/>
    <n v="0"/>
    <n v="0"/>
    <n v="0"/>
    <n v="0"/>
    <n v="35"/>
    <n v="0"/>
    <n v="35"/>
    <n v="780"/>
    <n v="0.41899999999999998"/>
    <n v="0"/>
    <n v="3"/>
    <n v="0"/>
    <n v="1"/>
    <n v="4"/>
    <n v="31"/>
    <n v="0"/>
    <n v="26"/>
    <n v="301"/>
    <n v="690"/>
    <n v="0.436"/>
    <x v="1"/>
    <s v="No Change"/>
  </r>
  <r>
    <n v="114"/>
    <x v="113"/>
    <s v="EARHART"/>
    <s v="NO"/>
    <x v="0"/>
    <s v="Attendance Area School"/>
    <s v="K, 1, 2, 3, 4, 5, 6, 7, 8"/>
    <s v="Network 12"/>
    <s v="CALUMET HEIGHTS"/>
    <s v="Greater Stony Island"/>
    <n v="237"/>
    <n v="234"/>
    <n v="208"/>
    <s v="210-215"/>
    <m/>
    <m/>
    <n v="13"/>
    <n v="1"/>
    <n v="0"/>
    <n v="13.5"/>
    <n v="300"/>
    <n v="0.69299999999999995"/>
    <n v="0"/>
    <n v="0"/>
    <n v="0"/>
    <n v="0"/>
    <n v="0"/>
    <n v="0"/>
    <n v="0"/>
    <n v="13"/>
    <n v="1"/>
    <n v="13.5"/>
    <n v="300"/>
    <n v="0.69299999999999995"/>
    <n v="0"/>
    <n v="0"/>
    <n v="1"/>
    <n v="1"/>
    <n v="1"/>
    <n v="12"/>
    <n v="0"/>
    <n v="0"/>
    <n v="208"/>
    <n v="270"/>
    <n v="0.77"/>
    <x v="0"/>
    <s v="No Change"/>
  </r>
  <r>
    <n v="115"/>
    <x v="114"/>
    <s v="EARLE"/>
    <s v="NO"/>
    <x v="0"/>
    <s v="Attendance Area School"/>
    <s v="PK, K, 1, 2, 3, 4, 5, 6, 7, 8"/>
    <s v="Network 11"/>
    <s v="WEST ENGLEWOOD"/>
    <s v="South Side"/>
    <n v="324"/>
    <n v="306"/>
    <n v="269"/>
    <s v="249-257"/>
    <m/>
    <m/>
    <n v="30"/>
    <n v="1"/>
    <n v="0"/>
    <n v="30.5"/>
    <n v="690"/>
    <n v="0.39"/>
    <n v="0"/>
    <n v="0"/>
    <n v="0"/>
    <n v="0"/>
    <n v="0"/>
    <n v="0"/>
    <n v="0"/>
    <n v="30"/>
    <n v="1"/>
    <n v="30.5"/>
    <n v="690"/>
    <n v="0.39"/>
    <n v="2"/>
    <n v="2"/>
    <n v="1"/>
    <n v="3"/>
    <n v="7"/>
    <n v="23"/>
    <n v="3"/>
    <n v="31"/>
    <n v="235"/>
    <n v="510"/>
    <n v="0.46100000000000002"/>
    <x v="1"/>
    <s v="No Change"/>
  </r>
  <r>
    <n v="116"/>
    <x v="115"/>
    <s v="EBERHART"/>
    <s v="NO"/>
    <x v="0"/>
    <s v="Attendance Area School"/>
    <s v="K, 1, 2, 3, 4, 5, 6, 7, 8"/>
    <s v="Network 10"/>
    <s v="CHICAGO LAWN"/>
    <s v="Greater Midway"/>
    <n v="1241"/>
    <n v="1147"/>
    <n v="1123"/>
    <s v="1,048-1,057"/>
    <m/>
    <m/>
    <n v="57"/>
    <n v="0"/>
    <n v="0"/>
    <n v="57"/>
    <n v="1290"/>
    <n v="0.871"/>
    <n v="4"/>
    <n v="0"/>
    <n v="0"/>
    <n v="0"/>
    <n v="0"/>
    <n v="6"/>
    <n v="3"/>
    <n v="67"/>
    <n v="3"/>
    <n v="68.5"/>
    <n v="1560"/>
    <n v="0.72"/>
    <n v="0"/>
    <n v="4"/>
    <n v="3"/>
    <n v="2"/>
    <n v="6"/>
    <n v="61"/>
    <n v="0"/>
    <n v="55"/>
    <n v="1068"/>
    <n v="1380"/>
    <n v="0.77400000000000002"/>
    <x v="0"/>
    <s v="No Change"/>
  </r>
  <r>
    <n v="117"/>
    <x v="116"/>
    <s v="EBINGER"/>
    <s v="NO"/>
    <x v="0"/>
    <s v="Attendance Area School"/>
    <s v="K, 1, 2, 3, 4, 5, 6, 7, 8"/>
    <s v="ISP"/>
    <s v="EDISON PARK"/>
    <s v="Far Northwest Side"/>
    <n v="871"/>
    <n v="847"/>
    <n v="748"/>
    <s v="709-725"/>
    <m/>
    <m/>
    <n v="33"/>
    <n v="2"/>
    <n v="0"/>
    <n v="34"/>
    <n v="780"/>
    <n v="0.95899999999999996"/>
    <n v="0"/>
    <n v="0"/>
    <n v="0"/>
    <n v="0"/>
    <n v="0"/>
    <n v="0"/>
    <n v="1"/>
    <n v="33"/>
    <n v="3"/>
    <n v="34.5"/>
    <n v="780"/>
    <n v="0.95899999999999996"/>
    <n v="0"/>
    <n v="0"/>
    <n v="3"/>
    <n v="0"/>
    <n v="0"/>
    <n v="33"/>
    <n v="0"/>
    <n v="0"/>
    <n v="748"/>
    <n v="750"/>
    <n v="0.997"/>
    <x v="0"/>
    <s v="Overcrowded to Efficient"/>
  </r>
  <r>
    <n v="118"/>
    <x v="117"/>
    <s v="EDGEBROOK"/>
    <s v="NO"/>
    <x v="0"/>
    <s v="Attendance Area School"/>
    <s v="K, 1, 2, 3, 4, 5, 6, 7, 8"/>
    <s v="Network 1"/>
    <s v="FOREST GLEN"/>
    <s v="Far Northwest Side"/>
    <n v="508"/>
    <n v="487"/>
    <n v="453"/>
    <s v="441-446"/>
    <m/>
    <m/>
    <n v="24"/>
    <n v="2"/>
    <n v="0"/>
    <n v="25"/>
    <n v="570"/>
    <n v="0.79500000000000004"/>
    <n v="0"/>
    <n v="0"/>
    <n v="0"/>
    <n v="0"/>
    <n v="0"/>
    <n v="0"/>
    <n v="0"/>
    <n v="24"/>
    <n v="2"/>
    <n v="25"/>
    <n v="570"/>
    <n v="0.79500000000000004"/>
    <n v="0"/>
    <n v="0"/>
    <n v="2"/>
    <n v="1"/>
    <n v="1"/>
    <n v="23"/>
    <n v="0"/>
    <n v="0"/>
    <n v="453"/>
    <n v="510"/>
    <n v="0.88800000000000001"/>
    <x v="0"/>
    <s v="No Change"/>
  </r>
  <r>
    <n v="119"/>
    <x v="118"/>
    <s v="EDISON PARK"/>
    <s v="NO"/>
    <x v="0"/>
    <s v="Attendance Area School"/>
    <s v="K, 1, 2, 3, 4, 5, 6, 7, 8"/>
    <s v="Network 1"/>
    <s v="NORWOOD PARK"/>
    <s v="Far Northwest Side"/>
    <n v="562"/>
    <n v="514"/>
    <n v="465"/>
    <s v="436-444"/>
    <m/>
    <m/>
    <n v="25"/>
    <n v="0"/>
    <n v="0"/>
    <n v="25"/>
    <n v="570"/>
    <n v="0.81599999999999995"/>
    <n v="0"/>
    <n v="0"/>
    <n v="0"/>
    <n v="0"/>
    <n v="0"/>
    <n v="1"/>
    <n v="1"/>
    <n v="26"/>
    <n v="1"/>
    <n v="26.5"/>
    <n v="600"/>
    <n v="0.77500000000000002"/>
    <n v="3"/>
    <n v="0"/>
    <n v="1"/>
    <n v="0"/>
    <n v="3"/>
    <n v="23"/>
    <n v="31"/>
    <n v="0"/>
    <n v="434"/>
    <n v="510"/>
    <n v="0.85099999999999998"/>
    <x v="0"/>
    <s v="No Change"/>
  </r>
  <r>
    <n v="120"/>
    <x v="119"/>
    <s v="EDWARDS"/>
    <s v="NO"/>
    <x v="0"/>
    <s v="Attendance Area School"/>
    <s v="PK, K, 1, 2, 3, 4, 5, 6, 7, 8"/>
    <s v="Network 8"/>
    <s v="ARCHER HEIGHTS"/>
    <s v="Greater Midway"/>
    <n v="1417"/>
    <n v="1344"/>
    <n v="1300"/>
    <s v="1,229-1,232"/>
    <m/>
    <m/>
    <n v="70"/>
    <n v="4"/>
    <n v="0"/>
    <n v="72"/>
    <n v="1650"/>
    <n v="0.78800000000000003"/>
    <n v="0"/>
    <n v="0"/>
    <n v="0"/>
    <n v="0"/>
    <n v="0"/>
    <n v="0"/>
    <n v="1"/>
    <n v="70"/>
    <n v="5"/>
    <n v="72.5"/>
    <n v="1650"/>
    <n v="0.78800000000000003"/>
    <n v="1"/>
    <n v="6"/>
    <n v="5"/>
    <n v="1"/>
    <n v="8"/>
    <n v="62"/>
    <n v="49"/>
    <n v="120"/>
    <n v="1131"/>
    <n v="1410"/>
    <n v="0.80200000000000005"/>
    <x v="0"/>
    <s v="No Change"/>
  </r>
  <r>
    <n v="121"/>
    <x v="120"/>
    <s v="ELLINGTON"/>
    <s v="NO"/>
    <x v="0"/>
    <s v="Attendance Area School"/>
    <s v="PK, K, 1, 2, 3, 4, 5, 6, 7, 8"/>
    <s v="Network 3"/>
    <s v="AUSTIN"/>
    <s v="West Side"/>
    <n v="497"/>
    <n v="432"/>
    <n v="409"/>
    <s v="382-391"/>
    <m/>
    <m/>
    <n v="39"/>
    <n v="4"/>
    <n v="0"/>
    <n v="41"/>
    <n v="930"/>
    <n v="0.44"/>
    <n v="0"/>
    <n v="0"/>
    <n v="0"/>
    <n v="0"/>
    <n v="0"/>
    <n v="0"/>
    <n v="0"/>
    <n v="39"/>
    <n v="4"/>
    <n v="41"/>
    <n v="930"/>
    <n v="0.44"/>
    <n v="4"/>
    <n v="4"/>
    <n v="4"/>
    <n v="0"/>
    <n v="8"/>
    <n v="31"/>
    <n v="26"/>
    <n v="60"/>
    <n v="323"/>
    <n v="690"/>
    <n v="0.46800000000000003"/>
    <x v="1"/>
    <s v="No Change"/>
  </r>
  <r>
    <n v="122"/>
    <x v="121"/>
    <s v="ERICSON"/>
    <s v="NO"/>
    <x v="0"/>
    <s v="Citywide"/>
    <s v="PK, K, 1, 2, 3, 4, 5, 6, 7, 8"/>
    <s v="Network 5"/>
    <s v="EAST GARFIELD PARK"/>
    <s v="West Side"/>
    <n v="498"/>
    <n v="454"/>
    <n v="405"/>
    <s v="394-401"/>
    <m/>
    <m/>
    <n v="32"/>
    <n v="1"/>
    <n v="0"/>
    <n v="32.5"/>
    <n v="750"/>
    <n v="0.54"/>
    <n v="0"/>
    <n v="0"/>
    <n v="0"/>
    <n v="0"/>
    <n v="0"/>
    <n v="0"/>
    <n v="0"/>
    <n v="32"/>
    <n v="1"/>
    <n v="32.5"/>
    <n v="750"/>
    <n v="0.54"/>
    <n v="0"/>
    <n v="3"/>
    <n v="1"/>
    <n v="1"/>
    <n v="4"/>
    <n v="28"/>
    <n v="0"/>
    <n v="29"/>
    <n v="376"/>
    <n v="630"/>
    <n v="0.59699999999999998"/>
    <x v="1"/>
    <s v="No Change"/>
  </r>
  <r>
    <n v="123"/>
    <x v="122"/>
    <s v="ESMOND"/>
    <s v="NO"/>
    <x v="0"/>
    <s v="Attendance Area School"/>
    <s v="PK, K, 1, 2, 3, 4, 5, 6, 7, 8"/>
    <s v="Network 10"/>
    <s v="MORGAN PARK"/>
    <s v="Far Southwest Side"/>
    <n v="236"/>
    <n v="240"/>
    <n v="274"/>
    <s v="273-287"/>
    <m/>
    <m/>
    <n v="17"/>
    <n v="0"/>
    <n v="0"/>
    <n v="17"/>
    <n v="390"/>
    <n v="0.70299999999999996"/>
    <n v="0"/>
    <n v="0"/>
    <n v="0"/>
    <n v="0"/>
    <n v="0"/>
    <n v="1"/>
    <n v="0"/>
    <n v="18"/>
    <n v="0"/>
    <n v="18"/>
    <n v="390"/>
    <n v="0.70299999999999996"/>
    <n v="0"/>
    <n v="1"/>
    <n v="0"/>
    <n v="0"/>
    <n v="1"/>
    <n v="17"/>
    <n v="0"/>
    <n v="19"/>
    <n v="255"/>
    <n v="390"/>
    <n v="0.65400000000000003"/>
    <x v="1"/>
    <s v="No Change"/>
  </r>
  <r>
    <n v="124"/>
    <x v="123"/>
    <s v="EVERETT"/>
    <s v="NO"/>
    <x v="0"/>
    <s v="Attendance Area School"/>
    <s v="PK, K, 1, 2, 3, 4, 5"/>
    <s v="Network 8"/>
    <s v="MCKINLEY PARK"/>
    <s v="Greater Stockyards"/>
    <n v="145"/>
    <n v="124"/>
    <n v="104"/>
    <s v="105-107"/>
    <m/>
    <m/>
    <n v="13"/>
    <n v="0"/>
    <n v="0"/>
    <n v="13"/>
    <n v="300"/>
    <n v="0.34699999999999998"/>
    <n v="6"/>
    <n v="0"/>
    <n v="0"/>
    <n v="0"/>
    <n v="0"/>
    <n v="1"/>
    <n v="0"/>
    <n v="20"/>
    <n v="0"/>
    <n v="20"/>
    <n v="450"/>
    <n v="0.23100000000000001"/>
    <n v="3"/>
    <n v="2"/>
    <n v="0"/>
    <n v="1"/>
    <n v="6"/>
    <n v="14"/>
    <n v="9"/>
    <n v="15"/>
    <n v="80"/>
    <n v="300"/>
    <n v="0.26700000000000002"/>
    <x v="1"/>
    <s v="No Change"/>
  </r>
  <r>
    <n v="125"/>
    <x v="124"/>
    <s v="EVERGREEN"/>
    <s v="NO"/>
    <x v="0"/>
    <s v="Attendance Area School"/>
    <s v="6, 7, 8"/>
    <s v="Network 8"/>
    <s v="MCKINLEY PARK"/>
    <s v="Greater Stockyards"/>
    <n v="290"/>
    <n v="252"/>
    <n v="228"/>
    <s v="218-218"/>
    <m/>
    <m/>
    <n v="19"/>
    <n v="0"/>
    <n v="0"/>
    <n v="19"/>
    <n v="420"/>
    <n v="0.54300000000000004"/>
    <n v="0"/>
    <n v="0"/>
    <n v="0"/>
    <n v="0"/>
    <n v="0"/>
    <n v="0"/>
    <n v="0"/>
    <n v="19"/>
    <n v="0"/>
    <n v="19"/>
    <n v="420"/>
    <n v="0.54300000000000004"/>
    <n v="0"/>
    <n v="0"/>
    <n v="0"/>
    <n v="0"/>
    <n v="0"/>
    <n v="19"/>
    <n v="0"/>
    <n v="0"/>
    <n v="228"/>
    <n v="420"/>
    <n v="0.54300000000000004"/>
    <x v="1"/>
    <s v="No Change"/>
  </r>
  <r>
    <n v="126"/>
    <x v="125"/>
    <s v="EVERS"/>
    <s v="NO"/>
    <x v="0"/>
    <s v="Attendance Area School"/>
    <s v="PK, K, 1, 2, 3, 4, 5, 6, 7, 8"/>
    <s v="Network 11"/>
    <s v="WASHINGTON HEIGHTS"/>
    <s v="South Side"/>
    <n v="265"/>
    <n v="226"/>
    <n v="213"/>
    <s v="202-207"/>
    <m/>
    <m/>
    <n v="22"/>
    <n v="2"/>
    <n v="0"/>
    <n v="23"/>
    <n v="510"/>
    <n v="0.41799999999999998"/>
    <n v="0"/>
    <n v="0"/>
    <n v="0"/>
    <n v="0"/>
    <n v="0"/>
    <n v="0"/>
    <n v="0"/>
    <n v="22"/>
    <n v="2"/>
    <n v="23"/>
    <n v="510"/>
    <n v="0.41799999999999998"/>
    <n v="0"/>
    <n v="2"/>
    <n v="2"/>
    <n v="0"/>
    <n v="2"/>
    <n v="20"/>
    <n v="0"/>
    <n v="23"/>
    <n v="190"/>
    <n v="450"/>
    <n v="0.42199999999999999"/>
    <x v="1"/>
    <s v="No Change"/>
  </r>
  <r>
    <n v="127"/>
    <x v="126"/>
    <s v="FAIRFIELD"/>
    <s v="NO"/>
    <x v="0"/>
    <s v="Attendance Area School"/>
    <s v="PK, K, 1, 2, 3, 4, 5, 6, 7, 8"/>
    <s v="Network 10"/>
    <s v="CHICAGO LAWN"/>
    <s v="Greater Midway"/>
    <n v="547"/>
    <n v="503"/>
    <n v="517"/>
    <s v="511-513"/>
    <m/>
    <m/>
    <n v="0"/>
    <n v="0"/>
    <n v="0"/>
    <n v="0"/>
    <n v="0"/>
    <s v="--"/>
    <n v="0"/>
    <n v="0"/>
    <n v="30"/>
    <n v="1"/>
    <n v="0"/>
    <n v="0"/>
    <n v="0"/>
    <n v="30"/>
    <n v="1"/>
    <n v="30.5"/>
    <n v="690"/>
    <n v="0.749"/>
    <n v="0"/>
    <n v="1"/>
    <n v="1"/>
    <n v="3"/>
    <n v="4"/>
    <n v="26"/>
    <n v="0"/>
    <n v="20"/>
    <n v="497"/>
    <n v="600"/>
    <n v="0.82799999999999996"/>
    <x v="0"/>
    <s v="No Change"/>
  </r>
  <r>
    <n v="128"/>
    <x v="127"/>
    <s v="FALCONER"/>
    <s v="NO"/>
    <x v="0"/>
    <s v="Attendance Area School"/>
    <s v="PK, K, 1, 2, 3, 4, 5, 6"/>
    <s v="Network 3"/>
    <s v="BELMONT CRAGIN"/>
    <s v="Far Northwest Side"/>
    <n v="1018"/>
    <n v="971"/>
    <n v="898"/>
    <s v="869-878"/>
    <m/>
    <m/>
    <n v="51"/>
    <n v="11"/>
    <n v="0"/>
    <n v="56.5"/>
    <n v="1290"/>
    <n v="0.69599999999999995"/>
    <n v="0"/>
    <n v="0"/>
    <n v="0"/>
    <n v="0"/>
    <n v="0"/>
    <n v="1"/>
    <n v="2"/>
    <n v="52"/>
    <n v="13"/>
    <n v="58.5"/>
    <n v="1350"/>
    <n v="0.66500000000000004"/>
    <n v="2"/>
    <n v="5"/>
    <n v="13"/>
    <n v="0"/>
    <n v="7"/>
    <n v="45"/>
    <n v="23"/>
    <n v="65"/>
    <n v="810"/>
    <n v="1020"/>
    <n v="0.79400000000000004"/>
    <x v="0"/>
    <s v="No Change"/>
  </r>
  <r>
    <n v="129"/>
    <x v="128"/>
    <s v="FARADAY"/>
    <s v="NO"/>
    <x v="0"/>
    <s v="Attendance Area School"/>
    <s v="PK, K, 1, 2, 3, 4, 5, 6, 7, 8"/>
    <s v="Network 5"/>
    <s v="EAST GARFIELD PARK"/>
    <s v="West Side"/>
    <n v="214"/>
    <n v="207"/>
    <n v="184"/>
    <s v="167-169"/>
    <m/>
    <m/>
    <n v="34"/>
    <n v="0"/>
    <n v="0"/>
    <n v="34"/>
    <n v="780"/>
    <n v="0.23599999999999999"/>
    <n v="0"/>
    <n v="0"/>
    <n v="0"/>
    <n v="0"/>
    <n v="0"/>
    <n v="0"/>
    <n v="0"/>
    <n v="34"/>
    <n v="0"/>
    <n v="34"/>
    <n v="780"/>
    <n v="0.23599999999999999"/>
    <n v="0"/>
    <n v="1"/>
    <n v="0"/>
    <n v="10"/>
    <n v="11"/>
    <n v="23"/>
    <n v="0"/>
    <n v="19"/>
    <n v="165"/>
    <n v="510"/>
    <n v="0.32400000000000001"/>
    <x v="1"/>
    <s v="No Change"/>
  </r>
  <r>
    <n v="130"/>
    <x v="129"/>
    <s v="FARNSWORTH"/>
    <s v="NO"/>
    <x v="0"/>
    <s v="Attendance Area School"/>
    <s v="PK, K, 1, 2, 3, 4, 5, 6, 7, 8"/>
    <s v="Network 1"/>
    <s v="JEFFERSON PARK"/>
    <s v="Far Northwest Side"/>
    <n v="613"/>
    <n v="566"/>
    <n v="521"/>
    <s v="510-514"/>
    <m/>
    <m/>
    <n v="20"/>
    <n v="2"/>
    <n v="0"/>
    <n v="21"/>
    <n v="480"/>
    <n v="1.085"/>
    <n v="4"/>
    <n v="0"/>
    <n v="0"/>
    <n v="0"/>
    <n v="0"/>
    <n v="1"/>
    <n v="1"/>
    <n v="25"/>
    <n v="3"/>
    <n v="26.5"/>
    <n v="600"/>
    <n v="0.86799999999999999"/>
    <n v="9"/>
    <n v="2"/>
    <n v="3"/>
    <n v="0"/>
    <n v="11"/>
    <n v="14"/>
    <n v="71"/>
    <n v="33"/>
    <n v="417"/>
    <n v="300"/>
    <n v="1.39"/>
    <x v="2"/>
    <s v="No Change"/>
  </r>
  <r>
    <n v="131"/>
    <x v="130"/>
    <s v="FERNWOOD"/>
    <s v="NO"/>
    <x v="0"/>
    <s v="Attendance Area School"/>
    <s v="PK, K, 1, 2, 3, 4, 5, 6, 7, 8"/>
    <s v="Network 13"/>
    <s v="WASHINGTON HEIGHTS"/>
    <s v="Greater Calumet"/>
    <n v="284"/>
    <n v="261"/>
    <n v="299"/>
    <s v="302-310"/>
    <m/>
    <m/>
    <n v="21"/>
    <n v="0"/>
    <n v="0"/>
    <n v="21"/>
    <n v="480"/>
    <n v="0.623"/>
    <n v="0"/>
    <n v="0"/>
    <n v="0"/>
    <n v="0"/>
    <n v="0"/>
    <n v="0"/>
    <n v="0"/>
    <n v="21"/>
    <n v="0"/>
    <n v="21"/>
    <n v="480"/>
    <n v="0.623"/>
    <n v="0"/>
    <n v="1"/>
    <n v="0"/>
    <n v="5"/>
    <n v="6"/>
    <n v="15"/>
    <n v="0"/>
    <n v="20"/>
    <n v="279"/>
    <n v="330"/>
    <n v="0.84499999999999997"/>
    <x v="0"/>
    <s v="Underutilized to Efficient"/>
  </r>
  <r>
    <n v="132"/>
    <x v="131"/>
    <s v="FIELD"/>
    <s v="NO"/>
    <x v="0"/>
    <s v="Attendance Area School"/>
    <s v="5, 6, 7, 8"/>
    <s v="Network 2"/>
    <s v="ROGERS PARK"/>
    <s v="North Lakefront"/>
    <n v="146"/>
    <n v="137"/>
    <n v="140"/>
    <s v="141-144"/>
    <m/>
    <m/>
    <n v="30"/>
    <n v="0"/>
    <n v="0"/>
    <n v="30"/>
    <n v="690"/>
    <n v="0.20300000000000001"/>
    <n v="0"/>
    <n v="0"/>
    <n v="0"/>
    <n v="0"/>
    <n v="0"/>
    <n v="3"/>
    <n v="0"/>
    <n v="33"/>
    <n v="0"/>
    <n v="33"/>
    <n v="750"/>
    <n v="0.187"/>
    <n v="0"/>
    <n v="0"/>
    <n v="0"/>
    <n v="4"/>
    <n v="4"/>
    <n v="29"/>
    <n v="0"/>
    <n v="0"/>
    <n v="140"/>
    <n v="660"/>
    <n v="0.21199999999999999"/>
    <x v="1"/>
    <s v="No Change"/>
  </r>
  <r>
    <n v="133"/>
    <x v="132"/>
    <s v="FINKL"/>
    <s v="NO"/>
    <x v="0"/>
    <s v="Attendance Area School"/>
    <s v="PK, K, 1, 2, 3, 4, 5, 6, 7, 8"/>
    <s v="Network 7"/>
    <s v="LOWER WEST SIDE"/>
    <s v="Pilsen / Little Village"/>
    <n v="293"/>
    <n v="241"/>
    <n v="222"/>
    <s v="217-218"/>
    <m/>
    <m/>
    <n v="29"/>
    <n v="1"/>
    <n v="0"/>
    <n v="29.5"/>
    <n v="660"/>
    <n v="0.33600000000000002"/>
    <n v="0"/>
    <n v="0"/>
    <n v="0"/>
    <n v="0"/>
    <n v="0"/>
    <n v="0"/>
    <n v="0"/>
    <n v="29"/>
    <n v="1"/>
    <n v="29.5"/>
    <n v="660"/>
    <n v="0.33600000000000002"/>
    <n v="5"/>
    <n v="2"/>
    <n v="1"/>
    <n v="2"/>
    <n v="9"/>
    <n v="20"/>
    <n v="34"/>
    <n v="8"/>
    <n v="180"/>
    <n v="450"/>
    <n v="0.4"/>
    <x v="1"/>
    <s v="No Change"/>
  </r>
  <r>
    <n v="134"/>
    <x v="133"/>
    <s v="FISKE"/>
    <s v="NO"/>
    <x v="0"/>
    <s v="Attendance Area School"/>
    <s v="PK, K, 1, 2, 3, 4, 5, 6, 7, 8"/>
    <s v="Network 9"/>
    <s v="WOODLAWN"/>
    <s v="Bronzeville / South Lakefront"/>
    <n v="412"/>
    <n v="381"/>
    <n v="355"/>
    <s v="361-363"/>
    <m/>
    <m/>
    <n v="38"/>
    <n v="0"/>
    <n v="0"/>
    <n v="38"/>
    <n v="870"/>
    <n v="0.40799999999999997"/>
    <n v="0"/>
    <n v="0"/>
    <n v="0"/>
    <n v="0"/>
    <n v="0"/>
    <n v="1"/>
    <n v="0"/>
    <n v="39"/>
    <n v="0"/>
    <n v="39"/>
    <n v="900"/>
    <n v="0.39400000000000002"/>
    <n v="1"/>
    <n v="3"/>
    <n v="0"/>
    <n v="3"/>
    <n v="7"/>
    <n v="32"/>
    <n v="1"/>
    <n v="23"/>
    <n v="331"/>
    <n v="720"/>
    <n v="0.46"/>
    <x v="1"/>
    <s v="No Change"/>
  </r>
  <r>
    <n v="135"/>
    <x v="134"/>
    <s v="FORT DEARBORN"/>
    <s v="NO"/>
    <x v="0"/>
    <s v="Attendance Area School"/>
    <s v="PK, K, 1, 2, 3, 4, 5, 6, 7, 8"/>
    <s v="Network 11"/>
    <s v="WASHINGTON HEIGHTS"/>
    <s v="South Side"/>
    <n v="356"/>
    <n v="363"/>
    <n v="347"/>
    <s v="337-341"/>
    <m/>
    <m/>
    <n v="22"/>
    <n v="1"/>
    <n v="0"/>
    <n v="22.5"/>
    <n v="510"/>
    <n v="0.68"/>
    <n v="0"/>
    <n v="0"/>
    <n v="0"/>
    <n v="0"/>
    <n v="0"/>
    <n v="0"/>
    <n v="0"/>
    <n v="22"/>
    <n v="1"/>
    <n v="22.5"/>
    <n v="510"/>
    <n v="0.68"/>
    <n v="2"/>
    <n v="2"/>
    <n v="1"/>
    <n v="1"/>
    <n v="5"/>
    <n v="17"/>
    <n v="8"/>
    <n v="36"/>
    <n v="303"/>
    <n v="390"/>
    <n v="0.77700000000000002"/>
    <x v="0"/>
    <s v="No Change"/>
  </r>
  <r>
    <n v="136"/>
    <x v="135"/>
    <s v="FOSTER PARK"/>
    <s v="NO"/>
    <x v="0"/>
    <s v="Attendance Area School"/>
    <s v="PK, K, 1, 2, 3, 4, 5, 6, 7, 8"/>
    <s v="Network 11"/>
    <s v="AUBURN GRESHAM"/>
    <s v="South Side"/>
    <n v="350"/>
    <n v="322"/>
    <n v="320"/>
    <s v="305-306"/>
    <m/>
    <m/>
    <n v="32"/>
    <n v="0"/>
    <n v="0"/>
    <n v="32"/>
    <n v="720"/>
    <n v="0.44400000000000001"/>
    <n v="0"/>
    <n v="0"/>
    <n v="0"/>
    <n v="0"/>
    <n v="0"/>
    <n v="0"/>
    <n v="0"/>
    <n v="32"/>
    <n v="0"/>
    <n v="32"/>
    <n v="720"/>
    <n v="0.44400000000000001"/>
    <n v="5"/>
    <n v="2"/>
    <n v="0"/>
    <n v="0"/>
    <n v="7"/>
    <n v="25"/>
    <n v="41"/>
    <n v="35"/>
    <n v="244"/>
    <n v="570"/>
    <n v="0.42799999999999999"/>
    <x v="1"/>
    <s v="No Change"/>
  </r>
  <r>
    <n v="137"/>
    <x v="136"/>
    <s v="FRANKLIN"/>
    <s v="NO"/>
    <x v="0"/>
    <s v="Citywide"/>
    <s v="K, 1, 2, 3, 4, 5, 6, 7, 8"/>
    <s v="Network 4"/>
    <s v="NEAR NORTH SIDE"/>
    <s v="Greater Lincoln Park"/>
    <n v="370"/>
    <n v="364"/>
    <n v="360"/>
    <s v="356-357"/>
    <m/>
    <m/>
    <n v="16"/>
    <n v="5"/>
    <n v="0"/>
    <n v="18.5"/>
    <n v="420"/>
    <n v="0.85699999999999998"/>
    <n v="0"/>
    <n v="0"/>
    <n v="0"/>
    <n v="0"/>
    <n v="0"/>
    <n v="0"/>
    <n v="0"/>
    <n v="16"/>
    <n v="5"/>
    <n v="18.5"/>
    <n v="420"/>
    <n v="0.85699999999999998"/>
    <n v="0"/>
    <n v="0"/>
    <n v="5"/>
    <n v="0"/>
    <n v="0"/>
    <n v="16"/>
    <n v="0"/>
    <n v="0"/>
    <n v="360"/>
    <n v="360"/>
    <n v="1"/>
    <x v="0"/>
    <s v="No Change"/>
  </r>
  <r>
    <n v="138"/>
    <x v="137"/>
    <s v="FRAZIER PROSPECTIVE"/>
    <s v="NO"/>
    <x v="0"/>
    <s v="Citywide"/>
    <s v="K, 1, 2, 3, 4, 5, 6, 7, 8"/>
    <s v="Network 5"/>
    <s v="NORTH LAWNDALE"/>
    <s v="West Side"/>
    <n v="189"/>
    <n v="196"/>
    <n v="164"/>
    <s v="142-145"/>
    <m/>
    <m/>
    <n v="38"/>
    <n v="4"/>
    <n v="0"/>
    <n v="40"/>
    <n v="900"/>
    <n v="0.182"/>
    <n v="0"/>
    <n v="0"/>
    <n v="0"/>
    <n v="0"/>
    <n v="0"/>
    <n v="0"/>
    <n v="0"/>
    <n v="38"/>
    <n v="4"/>
    <n v="40"/>
    <n v="900"/>
    <n v="0.182"/>
    <n v="0"/>
    <n v="0"/>
    <n v="4"/>
    <n v="1"/>
    <n v="1"/>
    <n v="37"/>
    <n v="0"/>
    <n v="0"/>
    <n v="164"/>
    <n v="840"/>
    <n v="0.19500000000000001"/>
    <x v="1"/>
    <s v="No Change"/>
  </r>
  <r>
    <n v="139"/>
    <x v="138"/>
    <s v="FULLER"/>
    <s v="NO"/>
    <x v="0"/>
    <s v="Attendance Area School"/>
    <s v="PK, K, 1, 2, 3, 4, 5, 6, 7, 8"/>
    <s v="Network 9"/>
    <s v="GRAND BOULEVARD"/>
    <s v="Bronzeville / South Lakefront"/>
    <n v="357"/>
    <n v="339"/>
    <n v="313"/>
    <s v="287-295"/>
    <m/>
    <m/>
    <n v="31"/>
    <n v="1"/>
    <n v="0"/>
    <n v="31.5"/>
    <n v="720"/>
    <n v="0.435"/>
    <n v="0"/>
    <n v="0"/>
    <n v="0"/>
    <n v="0"/>
    <n v="0"/>
    <n v="1"/>
    <n v="0"/>
    <n v="32"/>
    <n v="1"/>
    <n v="32.5"/>
    <n v="750"/>
    <n v="0.41699999999999998"/>
    <n v="0"/>
    <n v="2"/>
    <n v="1"/>
    <n v="4"/>
    <n v="6"/>
    <n v="26"/>
    <n v="0"/>
    <n v="18"/>
    <n v="295"/>
    <n v="600"/>
    <n v="0.49199999999999999"/>
    <x v="1"/>
    <s v="No Change"/>
  </r>
  <r>
    <n v="140"/>
    <x v="139"/>
    <s v="FULTON"/>
    <s v="NO"/>
    <x v="0"/>
    <s v="Attendance Area School"/>
    <s v="PK, K, 1, 2, 3, 4, 5, 6, 7, 8"/>
    <s v="Network 8"/>
    <s v="NEW CITY"/>
    <s v="South Side"/>
    <n v="372"/>
    <n v="340"/>
    <n v="325"/>
    <s v="307-315"/>
    <m/>
    <m/>
    <n v="43"/>
    <n v="1"/>
    <n v="0"/>
    <n v="43.5"/>
    <n v="990"/>
    <n v="0.32800000000000001"/>
    <n v="0"/>
    <n v="0"/>
    <n v="0"/>
    <n v="0"/>
    <n v="0"/>
    <n v="0"/>
    <n v="0"/>
    <n v="43"/>
    <n v="1"/>
    <n v="43.5"/>
    <n v="990"/>
    <n v="0.32800000000000001"/>
    <n v="1"/>
    <n v="2"/>
    <n v="1"/>
    <n v="8"/>
    <n v="11"/>
    <n v="32"/>
    <n v="7"/>
    <n v="34"/>
    <n v="284"/>
    <n v="720"/>
    <n v="0.39400000000000002"/>
    <x v="1"/>
    <s v="No Change"/>
  </r>
  <r>
    <n v="141"/>
    <x v="140"/>
    <s v="FUNSTON"/>
    <s v="NO"/>
    <x v="0"/>
    <s v="Attendance Area School"/>
    <s v="PK, K, 1, 2, 3, 4, 5, 6, 7, 8"/>
    <s v="Network 4"/>
    <s v="LOGAN SQUARE"/>
    <s v="Greater Milwaukee Avenue"/>
    <n v="433"/>
    <n v="423"/>
    <n v="403"/>
    <s v="396-398"/>
    <m/>
    <m/>
    <n v="33"/>
    <n v="3"/>
    <n v="0"/>
    <n v="34.5"/>
    <n v="780"/>
    <n v="0.51700000000000002"/>
    <n v="0"/>
    <n v="0"/>
    <n v="0"/>
    <n v="0"/>
    <n v="0"/>
    <n v="1"/>
    <n v="0"/>
    <n v="34"/>
    <n v="3"/>
    <n v="35.5"/>
    <n v="810"/>
    <n v="0.498"/>
    <n v="4"/>
    <n v="3"/>
    <n v="3"/>
    <n v="0"/>
    <n v="7"/>
    <n v="27"/>
    <n v="43"/>
    <n v="26"/>
    <n v="334"/>
    <n v="600"/>
    <n v="0.55700000000000005"/>
    <x v="1"/>
    <s v="No Change"/>
  </r>
  <r>
    <n v="142"/>
    <x v="141"/>
    <s v="GALE"/>
    <s v="NO"/>
    <x v="0"/>
    <s v="Attendance Area School"/>
    <s v="PK, K, 1, 2, 3, 4, 5, 6, 7, 8"/>
    <s v="Network 2"/>
    <s v="ROGERS PARK"/>
    <s v="North Lakefront"/>
    <n v="263"/>
    <n v="212"/>
    <n v="223"/>
    <s v="203-207"/>
    <m/>
    <m/>
    <n v="41"/>
    <n v="2"/>
    <n v="0"/>
    <n v="42"/>
    <n v="960"/>
    <n v="0.23200000000000001"/>
    <n v="0"/>
    <n v="0"/>
    <n v="0"/>
    <n v="0"/>
    <n v="0"/>
    <n v="0"/>
    <n v="0"/>
    <n v="41"/>
    <n v="2"/>
    <n v="42"/>
    <n v="960"/>
    <n v="0.23200000000000001"/>
    <n v="3"/>
    <n v="2"/>
    <n v="2"/>
    <n v="2"/>
    <n v="7"/>
    <n v="34"/>
    <n v="21"/>
    <n v="15"/>
    <n v="187"/>
    <n v="780"/>
    <n v="0.24"/>
    <x v="1"/>
    <s v="No Change"/>
  </r>
  <r>
    <n v="143"/>
    <x v="142"/>
    <s v="GALILEO"/>
    <s v="NO"/>
    <x v="0"/>
    <s v="Citywide"/>
    <s v="K, 1, 2, 3, 4, 5, 6, 7, 8"/>
    <s v="Network 6"/>
    <s v="NEAR WEST SIDE"/>
    <s v="Near West Side"/>
    <n v="562"/>
    <n v="559"/>
    <n v="546"/>
    <s v="539-540"/>
    <m/>
    <m/>
    <n v="30"/>
    <n v="0"/>
    <n v="0"/>
    <n v="30"/>
    <n v="690"/>
    <n v="0.79100000000000004"/>
    <n v="0"/>
    <n v="0"/>
    <n v="0"/>
    <n v="0"/>
    <n v="0"/>
    <n v="2"/>
    <n v="0"/>
    <n v="32"/>
    <n v="0"/>
    <n v="32"/>
    <n v="720"/>
    <n v="0.75800000000000001"/>
    <n v="0"/>
    <n v="0"/>
    <n v="0"/>
    <n v="0"/>
    <n v="0"/>
    <n v="32"/>
    <n v="0"/>
    <n v="0"/>
    <n v="546"/>
    <n v="720"/>
    <n v="0.75800000000000001"/>
    <x v="0"/>
    <s v="No Change"/>
  </r>
  <r>
    <n v="144"/>
    <x v="143"/>
    <s v="GALLISTEL"/>
    <s v="NO"/>
    <x v="0"/>
    <s v="Attendance Area School"/>
    <s v="PK, K, 1, 2, 3, 4, 5, 6, 7, 8"/>
    <s v="Network 13"/>
    <s v="EAST SIDE"/>
    <s v="Greater Calumet"/>
    <n v="668"/>
    <n v="628"/>
    <n v="598"/>
    <s v="588-590"/>
    <m/>
    <m/>
    <n v="31"/>
    <n v="0"/>
    <n v="0"/>
    <n v="31"/>
    <n v="690"/>
    <n v="0.86699999999999999"/>
    <n v="8"/>
    <n v="0"/>
    <n v="0"/>
    <n v="0"/>
    <n v="0"/>
    <n v="0"/>
    <n v="0"/>
    <n v="39"/>
    <n v="0"/>
    <n v="39"/>
    <n v="900"/>
    <n v="0.66400000000000003"/>
    <n v="0"/>
    <n v="3"/>
    <n v="0"/>
    <n v="2"/>
    <n v="5"/>
    <n v="34"/>
    <n v="0"/>
    <n v="33"/>
    <n v="565"/>
    <n v="780"/>
    <n v="0.72399999999999998"/>
    <x v="0"/>
    <s v="No Change"/>
  </r>
  <r>
    <n v="145"/>
    <x v="144"/>
    <s v="GARVEY"/>
    <s v="NO"/>
    <x v="0"/>
    <s v="Attendance Area School"/>
    <s v="PK, K, 1, 2, 3, 4, 5, 6, 7, 8"/>
    <s v="Network 13"/>
    <s v="WASHINGTON HEIGHTS"/>
    <s v="Greater Calumet"/>
    <n v="252"/>
    <n v="234"/>
    <n v="257"/>
    <s v="237-247"/>
    <m/>
    <m/>
    <n v="25"/>
    <n v="4"/>
    <n v="0"/>
    <n v="27"/>
    <n v="600"/>
    <n v="0.42799999999999999"/>
    <n v="0"/>
    <n v="0"/>
    <n v="0"/>
    <n v="0"/>
    <n v="0"/>
    <n v="0"/>
    <n v="0"/>
    <n v="25"/>
    <n v="4"/>
    <n v="27"/>
    <n v="600"/>
    <n v="0.42799999999999999"/>
    <n v="0"/>
    <n v="2"/>
    <n v="4"/>
    <n v="0"/>
    <n v="2"/>
    <n v="23"/>
    <n v="0"/>
    <n v="37"/>
    <n v="220"/>
    <n v="510"/>
    <n v="0.43099999999999999"/>
    <x v="1"/>
    <s v="No Change"/>
  </r>
  <r>
    <n v="146"/>
    <x v="145"/>
    <s v="GARVY"/>
    <s v="NO"/>
    <x v="0"/>
    <s v="Attendance Area School"/>
    <s v="K, 1, 2, 3, 4, 5, 6, 7, 8"/>
    <s v="Network 1"/>
    <s v="NORWOOD PARK"/>
    <s v="Far Northwest Side"/>
    <n v="805"/>
    <n v="774"/>
    <n v="706"/>
    <s v="680-698"/>
    <m/>
    <m/>
    <n v="28"/>
    <n v="4"/>
    <n v="0"/>
    <n v="30"/>
    <n v="690"/>
    <n v="1.0229999999999999"/>
    <n v="0"/>
    <n v="0"/>
    <n v="0"/>
    <n v="0"/>
    <n v="0"/>
    <n v="0"/>
    <n v="0"/>
    <n v="28"/>
    <n v="4"/>
    <n v="30"/>
    <n v="690"/>
    <n v="1.0229999999999999"/>
    <n v="0"/>
    <n v="0"/>
    <n v="4"/>
    <n v="0"/>
    <n v="0"/>
    <n v="28"/>
    <n v="0"/>
    <n v="0"/>
    <n v="706"/>
    <n v="630"/>
    <n v="1.121"/>
    <x v="2"/>
    <s v="No Change"/>
  </r>
  <r>
    <n v="147"/>
    <x v="146"/>
    <s v="GARY"/>
    <s v="NO"/>
    <x v="0"/>
    <s v="Attendance Area School"/>
    <s v="PK, 3, 4, 5, 6, 7, 8"/>
    <s v="Network 7"/>
    <s v="SOUTH LAWNDALE"/>
    <s v="Pilsen / Little Village"/>
    <n v="1021"/>
    <n v="931"/>
    <n v="808"/>
    <s v="760-771"/>
    <m/>
    <m/>
    <n v="53"/>
    <n v="2"/>
    <n v="0"/>
    <n v="54"/>
    <n v="1230"/>
    <n v="0.65700000000000003"/>
    <n v="0"/>
    <n v="0"/>
    <n v="0"/>
    <n v="0"/>
    <n v="0"/>
    <n v="1"/>
    <n v="0"/>
    <n v="54"/>
    <n v="2"/>
    <n v="55"/>
    <n v="1260"/>
    <n v="0.64100000000000001"/>
    <n v="5"/>
    <n v="3"/>
    <n v="2"/>
    <n v="1"/>
    <n v="9"/>
    <n v="45"/>
    <n v="31"/>
    <n v="17"/>
    <n v="760"/>
    <n v="1020"/>
    <n v="0.745"/>
    <x v="0"/>
    <s v="No Change"/>
  </r>
  <r>
    <n v="148"/>
    <x v="147"/>
    <s v="GILLESPIE"/>
    <s v="NO"/>
    <x v="0"/>
    <s v="Attendance Area School"/>
    <s v="PK, K, 1, 2, 3, 4, 5, 6, 7, 8"/>
    <s v="Network 12"/>
    <s v="ROSELAND"/>
    <s v="Greater Stony Island"/>
    <n v="434"/>
    <n v="429"/>
    <n v="401"/>
    <s v="389-395"/>
    <m/>
    <m/>
    <n v="41"/>
    <n v="0"/>
    <n v="0"/>
    <n v="41"/>
    <n v="930"/>
    <n v="0.43099999999999999"/>
    <n v="0"/>
    <n v="0"/>
    <n v="0"/>
    <n v="0"/>
    <n v="0"/>
    <n v="0"/>
    <n v="0"/>
    <n v="41"/>
    <n v="0"/>
    <n v="41"/>
    <n v="930"/>
    <n v="0.43099999999999999"/>
    <n v="3"/>
    <n v="3"/>
    <n v="0"/>
    <n v="7"/>
    <n v="13"/>
    <n v="28"/>
    <n v="32"/>
    <n v="19"/>
    <n v="350"/>
    <n v="630"/>
    <n v="0.55600000000000005"/>
    <x v="1"/>
    <s v="No Change"/>
  </r>
  <r>
    <n v="149"/>
    <x v="148"/>
    <s v="GOETHE"/>
    <s v="NO"/>
    <x v="0"/>
    <s v="Attendance Area School"/>
    <s v="PK, K, 1, 2, 3, 4, 5, 6, 7, 8"/>
    <s v="Network 4"/>
    <s v="LOGAN SQUARE"/>
    <s v="Greater Milwaukee Avenue"/>
    <n v="740"/>
    <n v="740"/>
    <n v="730"/>
    <s v="740-747"/>
    <m/>
    <m/>
    <n v="30"/>
    <n v="5"/>
    <n v="0"/>
    <n v="32.5"/>
    <n v="750"/>
    <n v="0.97299999999999998"/>
    <n v="0"/>
    <n v="0"/>
    <n v="0"/>
    <n v="0"/>
    <n v="0"/>
    <n v="2"/>
    <n v="2"/>
    <n v="32"/>
    <n v="7"/>
    <n v="35.5"/>
    <n v="810"/>
    <n v="0.90100000000000002"/>
    <n v="1"/>
    <n v="3"/>
    <n v="7"/>
    <n v="0"/>
    <n v="4"/>
    <n v="28"/>
    <n v="6"/>
    <n v="91"/>
    <n v="633"/>
    <n v="630"/>
    <n v="1.0049999999999999"/>
    <x v="0"/>
    <s v="No Change"/>
  </r>
  <r>
    <n v="150"/>
    <x v="149"/>
    <s v="GOUDY"/>
    <s v="NO"/>
    <x v="0"/>
    <s v="Attendance Area School"/>
    <s v="PK, K, 1, 2, 3, 4, 5, 6, 7, 8"/>
    <s v="ISP"/>
    <s v="UPTOWN"/>
    <s v="North Lakefront"/>
    <n v="638"/>
    <n v="621"/>
    <n v="556"/>
    <s v="549-559"/>
    <m/>
    <m/>
    <n v="38"/>
    <n v="1"/>
    <n v="0"/>
    <n v="38.5"/>
    <n v="870"/>
    <n v="0.63900000000000001"/>
    <n v="0"/>
    <n v="0"/>
    <n v="0"/>
    <n v="0"/>
    <n v="0"/>
    <n v="0"/>
    <n v="1"/>
    <n v="38"/>
    <n v="2"/>
    <n v="39"/>
    <n v="900"/>
    <n v="0.61799999999999999"/>
    <n v="0"/>
    <n v="3"/>
    <n v="2"/>
    <n v="0"/>
    <n v="3"/>
    <n v="35"/>
    <n v="0"/>
    <n v="28"/>
    <n v="528"/>
    <n v="780"/>
    <n v="0.67700000000000005"/>
    <x v="1"/>
    <s v="Efficient to Underutilized"/>
  </r>
  <r>
    <n v="151"/>
    <x v="150"/>
    <s v="GRAHAM ES"/>
    <s v="NO"/>
    <x v="0"/>
    <s v="Attendance Area School"/>
    <s v="PK, K, 1, 2, 3, 4, 5, 6, 7, 8"/>
    <s v="Network 6"/>
    <s v="NEW CITY"/>
    <s v="Greater Stockyards"/>
    <n v="379"/>
    <n v="363"/>
    <n v="346"/>
    <s v="336-340"/>
    <m/>
    <m/>
    <n v="43"/>
    <n v="1"/>
    <n v="0"/>
    <n v="43.5"/>
    <n v="990"/>
    <n v="0.34899999999999998"/>
    <n v="0"/>
    <n v="0"/>
    <n v="0"/>
    <n v="0"/>
    <n v="0"/>
    <n v="0"/>
    <n v="0"/>
    <n v="43"/>
    <n v="1"/>
    <n v="43.5"/>
    <n v="990"/>
    <n v="0.34899999999999998"/>
    <n v="0"/>
    <n v="2"/>
    <n v="1"/>
    <n v="8"/>
    <n v="10"/>
    <n v="33"/>
    <n v="0"/>
    <n v="26"/>
    <n v="320"/>
    <n v="750"/>
    <n v="0.42699999999999999"/>
    <x v="1"/>
    <s v="No Change"/>
  </r>
  <r>
    <n v="152"/>
    <x v="151"/>
    <s v="GRAY"/>
    <s v="NO"/>
    <x v="0"/>
    <s v="Attendance Area School"/>
    <s v="PK, K, 1, 2, 3, 4, 5, 6, 7, 8"/>
    <s v="Network 1"/>
    <s v="PORTAGE PARK"/>
    <s v="Far Northwest Side"/>
    <n v="1056"/>
    <n v="1055"/>
    <n v="1000"/>
    <s v="959-966"/>
    <m/>
    <m/>
    <n v="39"/>
    <n v="4"/>
    <n v="0"/>
    <n v="41"/>
    <n v="930"/>
    <n v="1.075"/>
    <n v="4"/>
    <n v="0"/>
    <n v="0"/>
    <n v="0"/>
    <n v="0"/>
    <n v="1"/>
    <n v="1"/>
    <n v="44"/>
    <n v="5"/>
    <n v="46.5"/>
    <n v="1050"/>
    <n v="0.95199999999999996"/>
    <n v="0"/>
    <n v="3"/>
    <n v="5"/>
    <n v="0"/>
    <n v="3"/>
    <n v="41"/>
    <n v="0"/>
    <n v="59"/>
    <n v="941"/>
    <n v="930"/>
    <n v="1.012"/>
    <x v="0"/>
    <s v="No Change"/>
  </r>
  <r>
    <n v="153"/>
    <x v="152"/>
    <s v="GREELEY"/>
    <s v="NO"/>
    <x v="0"/>
    <s v="Attendance Area School"/>
    <s v="PK, K, 1, 2, 3, 4, 5, 6, 7, 8"/>
    <s v="Network 4"/>
    <s v="LAKE VIEW"/>
    <s v="Greater Lincoln Park"/>
    <n v="489"/>
    <n v="444"/>
    <n v="372"/>
    <s v="333-338"/>
    <m/>
    <m/>
    <n v="23"/>
    <n v="7"/>
    <n v="0"/>
    <n v="26.5"/>
    <n v="600"/>
    <n v="0.62"/>
    <n v="0"/>
    <n v="0"/>
    <n v="0"/>
    <n v="0"/>
    <n v="0"/>
    <n v="1"/>
    <n v="0"/>
    <n v="24"/>
    <n v="7"/>
    <n v="27.5"/>
    <n v="630"/>
    <n v="0.59"/>
    <n v="0"/>
    <n v="2"/>
    <n v="7"/>
    <n v="0"/>
    <n v="2"/>
    <n v="22"/>
    <n v="0"/>
    <n v="23"/>
    <n v="349"/>
    <n v="480"/>
    <n v="0.72699999999999998"/>
    <x v="0"/>
    <s v="No Change"/>
  </r>
  <r>
    <n v="154"/>
    <x v="153"/>
    <s v="GREEN"/>
    <s v="NO"/>
    <x v="0"/>
    <s v="Attendance Area School"/>
    <s v="PK, K, 1, 2, 3, 4, 5, 6, 7, 8"/>
    <s v="Network 11"/>
    <s v="WASHINGTON HEIGHTS"/>
    <s v="South Side"/>
    <n v="318"/>
    <n v="320"/>
    <n v="326"/>
    <s v="310-313"/>
    <m/>
    <m/>
    <n v="21"/>
    <n v="0"/>
    <n v="0"/>
    <n v="21"/>
    <n v="480"/>
    <n v="0.67900000000000005"/>
    <n v="0"/>
    <n v="0"/>
    <n v="0"/>
    <n v="0"/>
    <n v="0"/>
    <n v="0"/>
    <n v="0"/>
    <n v="21"/>
    <n v="0"/>
    <n v="21"/>
    <n v="480"/>
    <n v="0.67900000000000005"/>
    <n v="3"/>
    <n v="1"/>
    <n v="0"/>
    <n v="0"/>
    <n v="4"/>
    <n v="17"/>
    <n v="32"/>
    <n v="20"/>
    <n v="274"/>
    <n v="390"/>
    <n v="0.70299999999999996"/>
    <x v="0"/>
    <s v="No Change"/>
  </r>
  <r>
    <n v="155"/>
    <x v="154"/>
    <s v="GREENE"/>
    <s v="NO"/>
    <x v="0"/>
    <s v="Attendance Area School"/>
    <s v="PK, K, 1, 2, 3, 4, 5"/>
    <s v="Network 8"/>
    <s v="MCKINLEY PARK"/>
    <s v="Greater Stockyards"/>
    <n v="399"/>
    <n v="361"/>
    <n v="310"/>
    <s v="308-315"/>
    <m/>
    <m/>
    <n v="30"/>
    <n v="2"/>
    <n v="0"/>
    <n v="31"/>
    <n v="690"/>
    <n v="0.44900000000000001"/>
    <n v="0"/>
    <n v="0"/>
    <n v="0"/>
    <n v="0"/>
    <n v="0"/>
    <n v="0"/>
    <n v="1"/>
    <n v="30"/>
    <n v="3"/>
    <n v="31.5"/>
    <n v="720"/>
    <n v="0.43099999999999999"/>
    <n v="1"/>
    <n v="3"/>
    <n v="3"/>
    <n v="1"/>
    <n v="5"/>
    <n v="25"/>
    <n v="7"/>
    <n v="31"/>
    <n v="272"/>
    <n v="570"/>
    <n v="0.47699999999999998"/>
    <x v="1"/>
    <s v="No Change"/>
  </r>
  <r>
    <n v="156"/>
    <x v="155"/>
    <s v="GREGORY"/>
    <s v="NO"/>
    <x v="0"/>
    <s v="Attendance Area School"/>
    <s v="PK, K, 1, 2, 3, 4, 5, 6, 7, 8"/>
    <s v="Network 5"/>
    <s v="EAST GARFIELD PARK"/>
    <s v="West Side"/>
    <n v="330"/>
    <n v="307"/>
    <n v="284"/>
    <s v="278-280"/>
    <m/>
    <m/>
    <n v="34"/>
    <n v="0"/>
    <n v="0"/>
    <n v="34"/>
    <n v="780"/>
    <n v="0.36399999999999999"/>
    <n v="0"/>
    <n v="0"/>
    <n v="0"/>
    <n v="0"/>
    <n v="0"/>
    <n v="1"/>
    <n v="0"/>
    <n v="35"/>
    <n v="0"/>
    <n v="35"/>
    <n v="780"/>
    <n v="0.36399999999999999"/>
    <n v="3"/>
    <n v="2"/>
    <n v="0"/>
    <n v="0"/>
    <n v="5"/>
    <n v="30"/>
    <n v="8"/>
    <n v="13"/>
    <n v="263"/>
    <n v="690"/>
    <n v="0.38100000000000001"/>
    <x v="1"/>
    <s v="No Change"/>
  </r>
  <r>
    <n v="157"/>
    <x v="156"/>
    <s v="GRESHAM"/>
    <s v="NO"/>
    <x v="0"/>
    <s v="Attendance Area School"/>
    <s v="PK, K, 1, 2, 3, 4, 5, 6, 7, 8"/>
    <s v="Network 11"/>
    <s v="AUBURN GRESHAM"/>
    <s v="South Side"/>
    <n v="388"/>
    <n v="365"/>
    <n v="363"/>
    <s v="374-383"/>
    <m/>
    <m/>
    <n v="41"/>
    <n v="0"/>
    <n v="0"/>
    <n v="41"/>
    <n v="930"/>
    <n v="0.39"/>
    <n v="0"/>
    <n v="0"/>
    <n v="0"/>
    <n v="0"/>
    <n v="0"/>
    <n v="0"/>
    <n v="0"/>
    <n v="41"/>
    <n v="0"/>
    <n v="41"/>
    <n v="930"/>
    <n v="0.39"/>
    <n v="0"/>
    <n v="2"/>
    <n v="0"/>
    <n v="3"/>
    <n v="5"/>
    <n v="36"/>
    <n v="0"/>
    <n v="15"/>
    <n v="348"/>
    <n v="810"/>
    <n v="0.43"/>
    <x v="1"/>
    <s v="No Change"/>
  </r>
  <r>
    <n v="158"/>
    <x v="157"/>
    <s v="GRIMES"/>
    <s v="NO"/>
    <x v="0"/>
    <s v="Attendance Area School"/>
    <s v="PK, K, 1, 2, 3, 4, 5, 6, 7, 8"/>
    <s v="Network 10"/>
    <s v="CLEARING"/>
    <s v="Greater Midway"/>
    <n v="458"/>
    <n v="428"/>
    <n v="393"/>
    <s v="373-374"/>
    <m/>
    <m/>
    <n v="12"/>
    <n v="3"/>
    <n v="0"/>
    <n v="13.5"/>
    <n v="300"/>
    <n v="1.31"/>
    <n v="8"/>
    <n v="0"/>
    <n v="0"/>
    <n v="0"/>
    <n v="0"/>
    <n v="0"/>
    <n v="0"/>
    <n v="20"/>
    <n v="3"/>
    <n v="21.5"/>
    <n v="480"/>
    <n v="0.81899999999999995"/>
    <n v="0"/>
    <n v="1"/>
    <n v="3"/>
    <n v="0"/>
    <n v="1"/>
    <n v="19"/>
    <n v="0"/>
    <n v="20"/>
    <n v="373"/>
    <n v="420"/>
    <n v="0.88800000000000001"/>
    <x v="0"/>
    <s v="No Change"/>
  </r>
  <r>
    <n v="159"/>
    <x v="158"/>
    <s v="GRISSOM"/>
    <s v="NO"/>
    <x v="0"/>
    <s v="Attendance Area School"/>
    <s v="PK, K, 1, 2, 3, 4, 5, 6, 7, 8"/>
    <s v="Network 13"/>
    <s v="HEGEWISCH"/>
    <s v="Greater Calumet"/>
    <n v="326"/>
    <n v="286"/>
    <n v="278"/>
    <s v="259-260"/>
    <m/>
    <m/>
    <n v="13"/>
    <n v="0"/>
    <n v="0"/>
    <n v="13"/>
    <n v="300"/>
    <n v="0.92700000000000005"/>
    <n v="2"/>
    <n v="0"/>
    <n v="0"/>
    <n v="0"/>
    <n v="3"/>
    <n v="0"/>
    <n v="0"/>
    <n v="18"/>
    <n v="0"/>
    <n v="18"/>
    <n v="390"/>
    <n v="0.71299999999999997"/>
    <n v="0"/>
    <n v="1"/>
    <n v="0"/>
    <n v="0"/>
    <n v="1"/>
    <n v="17"/>
    <n v="0"/>
    <n v="16"/>
    <n v="262"/>
    <n v="390"/>
    <n v="0.67200000000000004"/>
    <x v="1"/>
    <s v="Efficient to Underutilized"/>
  </r>
  <r>
    <n v="160"/>
    <x v="159"/>
    <s v="GUNSAULUS"/>
    <s v="NO"/>
    <x v="0"/>
    <s v="Citywide"/>
    <s v="PK, K, 1, 2, 3, 4, 5, 6, 7, 8"/>
    <s v="ISP"/>
    <s v="BRIGHTON PARK"/>
    <s v="Greater Stockyards"/>
    <n v="763"/>
    <n v="726"/>
    <n v="676"/>
    <s v="662-669"/>
    <m/>
    <m/>
    <n v="33"/>
    <n v="3"/>
    <n v="0"/>
    <n v="34.5"/>
    <n v="780"/>
    <n v="0.86699999999999999"/>
    <n v="0"/>
    <n v="0"/>
    <n v="0"/>
    <n v="0"/>
    <n v="0"/>
    <n v="1"/>
    <n v="1"/>
    <n v="34"/>
    <n v="4"/>
    <n v="36"/>
    <n v="810"/>
    <n v="0.83499999999999996"/>
    <n v="0"/>
    <n v="3"/>
    <n v="4"/>
    <n v="1"/>
    <n v="4"/>
    <n v="30"/>
    <n v="0"/>
    <n v="34"/>
    <n v="642"/>
    <n v="690"/>
    <n v="0.93"/>
    <x v="0"/>
    <s v="No Change"/>
  </r>
  <r>
    <n v="161"/>
    <x v="160"/>
    <s v="HAINES"/>
    <s v="NO"/>
    <x v="0"/>
    <s v="Attendance Area School"/>
    <s v="PK, K, 1, 2, 3, 4, 5, 6, 7, 8"/>
    <s v="Network 6"/>
    <s v="ARMOUR SQUARE"/>
    <s v="Central Area"/>
    <n v="641"/>
    <n v="597"/>
    <n v="567"/>
    <s v="540-554"/>
    <m/>
    <m/>
    <n v="28"/>
    <n v="3"/>
    <n v="0"/>
    <n v="29.5"/>
    <n v="660"/>
    <n v="0.85899999999999999"/>
    <n v="0"/>
    <n v="0"/>
    <n v="0"/>
    <n v="0"/>
    <n v="0"/>
    <n v="0"/>
    <n v="2"/>
    <n v="28"/>
    <n v="5"/>
    <n v="30.5"/>
    <n v="690"/>
    <n v="0.82199999999999995"/>
    <n v="0"/>
    <n v="1"/>
    <n v="5"/>
    <n v="0"/>
    <n v="1"/>
    <n v="27"/>
    <n v="0"/>
    <n v="18"/>
    <n v="549"/>
    <n v="600"/>
    <n v="0.91500000000000004"/>
    <x v="0"/>
    <s v="No Change"/>
  </r>
  <r>
    <n v="162"/>
    <x v="161"/>
    <s v="HALE"/>
    <s v="NO"/>
    <x v="0"/>
    <s v="Attendance Area School"/>
    <s v="K, 1, 2, 3, 4, 5, 6, 7, 8"/>
    <s v="Network 10"/>
    <s v="CLEARING"/>
    <s v="Greater Midway"/>
    <n v="880"/>
    <n v="815"/>
    <n v="801"/>
    <s v="755-766"/>
    <m/>
    <m/>
    <n v="39"/>
    <n v="3"/>
    <n v="0"/>
    <n v="40.5"/>
    <n v="930"/>
    <n v="0.86099999999999999"/>
    <n v="0"/>
    <n v="0"/>
    <n v="0"/>
    <n v="0"/>
    <n v="0"/>
    <n v="0"/>
    <n v="0"/>
    <n v="39"/>
    <n v="3"/>
    <n v="40.5"/>
    <n v="930"/>
    <n v="0.86099999999999999"/>
    <n v="0"/>
    <n v="1"/>
    <n v="3"/>
    <n v="0"/>
    <n v="1"/>
    <n v="38"/>
    <n v="0"/>
    <n v="19"/>
    <n v="782"/>
    <n v="870"/>
    <n v="0.89900000000000002"/>
    <x v="0"/>
    <s v="No Change"/>
  </r>
  <r>
    <n v="163"/>
    <x v="162"/>
    <s v="HALEY"/>
    <s v="NO"/>
    <x v="0"/>
    <s v="Attendance Area School"/>
    <s v="PK, K, 1, 2, 3, 4, 5, 6, 7, 8"/>
    <s v="Network 13"/>
    <s v="ROSELAND"/>
    <s v="Greater Calumet"/>
    <n v="543"/>
    <n v="447"/>
    <n v="459"/>
    <s v="454-456"/>
    <m/>
    <m/>
    <n v="39"/>
    <n v="1"/>
    <n v="0"/>
    <n v="39.5"/>
    <n v="900"/>
    <n v="0.51"/>
    <n v="0"/>
    <n v="0"/>
    <n v="0"/>
    <n v="0"/>
    <n v="0"/>
    <n v="0"/>
    <n v="0"/>
    <n v="39"/>
    <n v="1"/>
    <n v="39.5"/>
    <n v="900"/>
    <n v="0.51"/>
    <n v="0"/>
    <n v="3"/>
    <n v="1"/>
    <n v="4"/>
    <n v="7"/>
    <n v="32"/>
    <n v="0"/>
    <n v="44"/>
    <n v="415"/>
    <n v="720"/>
    <n v="0.57599999999999996"/>
    <x v="1"/>
    <s v="No Change"/>
  </r>
  <r>
    <n v="164"/>
    <x v="163"/>
    <s v="HAMILTON"/>
    <s v="NO"/>
    <x v="0"/>
    <s v="Attendance Area School"/>
    <s v="K, 1, 2, 3, 4, 5, 6, 7, 8"/>
    <s v="Network 4"/>
    <s v="LAKE VIEW"/>
    <s v="Greater Lincoln Park"/>
    <n v="499"/>
    <n v="460"/>
    <n v="449"/>
    <s v="460-464"/>
    <m/>
    <m/>
    <n v="23"/>
    <n v="2"/>
    <n v="0"/>
    <n v="24"/>
    <n v="540"/>
    <n v="0.83099999999999996"/>
    <n v="0"/>
    <n v="0"/>
    <n v="0"/>
    <n v="0"/>
    <n v="0"/>
    <n v="0"/>
    <n v="0"/>
    <n v="23"/>
    <n v="2"/>
    <n v="24"/>
    <n v="540"/>
    <n v="0.83099999999999996"/>
    <n v="0"/>
    <n v="1"/>
    <n v="2"/>
    <n v="0"/>
    <n v="1"/>
    <n v="22"/>
    <n v="0"/>
    <n v="20"/>
    <n v="429"/>
    <n v="480"/>
    <n v="0.89400000000000002"/>
    <x v="0"/>
    <s v="No Change"/>
  </r>
  <r>
    <n v="165"/>
    <x v="164"/>
    <s v="HAMLINE"/>
    <s v="NO"/>
    <x v="0"/>
    <s v="Attendance Area School"/>
    <s v="PK, K, 1, 2, 3, 4, 5, 6, 7, 8"/>
    <s v="Network 8"/>
    <s v="NEW CITY"/>
    <s v="Greater Stockyards"/>
    <n v="587"/>
    <n v="534"/>
    <n v="557"/>
    <s v="533-548"/>
    <m/>
    <m/>
    <n v="33"/>
    <n v="8"/>
    <n v="0"/>
    <n v="37"/>
    <n v="840"/>
    <n v="0.66300000000000003"/>
    <n v="0"/>
    <n v="0"/>
    <n v="0"/>
    <n v="0"/>
    <n v="0"/>
    <n v="1"/>
    <n v="0"/>
    <n v="34"/>
    <n v="8"/>
    <n v="38"/>
    <n v="870"/>
    <n v="0.64"/>
    <n v="4"/>
    <n v="3"/>
    <n v="8"/>
    <n v="1"/>
    <n v="8"/>
    <n v="26"/>
    <n v="33"/>
    <n v="43"/>
    <n v="481"/>
    <n v="600"/>
    <n v="0.80200000000000005"/>
    <x v="0"/>
    <s v="No Change"/>
  </r>
  <r>
    <n v="166"/>
    <x v="165"/>
    <s v="HAMMOND"/>
    <s v="NO"/>
    <x v="0"/>
    <s v="Attendance Area School"/>
    <s v="PK, K, 1, 2, 3, 4, 5, 6, 7, 8"/>
    <s v="Network 7"/>
    <s v="SOUTH LAWNDALE"/>
    <s v="Pilsen / Little Village"/>
    <n v="350"/>
    <n v="310"/>
    <n v="252"/>
    <s v="239-239"/>
    <m/>
    <m/>
    <n v="20"/>
    <n v="2"/>
    <n v="0"/>
    <n v="21"/>
    <n v="480"/>
    <n v="0.52500000000000002"/>
    <n v="0"/>
    <n v="0"/>
    <n v="0"/>
    <n v="0"/>
    <n v="0"/>
    <n v="0"/>
    <n v="1"/>
    <n v="20"/>
    <n v="3"/>
    <n v="21.5"/>
    <n v="480"/>
    <n v="0.52500000000000002"/>
    <n v="2"/>
    <n v="2"/>
    <n v="3"/>
    <n v="0"/>
    <n v="4"/>
    <n v="16"/>
    <n v="12"/>
    <n v="9"/>
    <n v="231"/>
    <n v="360"/>
    <n v="0.64200000000000002"/>
    <x v="1"/>
    <s v="Efficient to Underutilized"/>
  </r>
  <r>
    <n v="167"/>
    <x v="166"/>
    <s v="HAMPTON"/>
    <s v="NO"/>
    <x v="0"/>
    <s v="Attendance Area School"/>
    <s v="PK, K, 1, 2, 3, 4, 5, 6, 7, 8"/>
    <s v="Network 10"/>
    <s v="ASHBURN"/>
    <s v="Greater Midway"/>
    <n v="482"/>
    <n v="458"/>
    <n v="485"/>
    <s v="453-457"/>
    <m/>
    <m/>
    <n v="29"/>
    <n v="3"/>
    <n v="0"/>
    <n v="30.5"/>
    <n v="690"/>
    <n v="0.70299999999999996"/>
    <n v="0"/>
    <n v="0"/>
    <n v="0"/>
    <n v="0"/>
    <n v="0"/>
    <n v="0"/>
    <n v="0"/>
    <n v="29"/>
    <n v="3"/>
    <n v="30.5"/>
    <n v="690"/>
    <n v="0.70299999999999996"/>
    <n v="3"/>
    <n v="2"/>
    <n v="3"/>
    <n v="1"/>
    <n v="6"/>
    <n v="23"/>
    <n v="34"/>
    <n v="27"/>
    <n v="424"/>
    <n v="510"/>
    <n v="0.83099999999999996"/>
    <x v="0"/>
    <s v="No Change"/>
  </r>
  <r>
    <n v="168"/>
    <x v="167"/>
    <s v="HANSON PARK"/>
    <s v="NO"/>
    <x v="0"/>
    <s v="Attendance Area School"/>
    <s v="PK, K, 1, 2, 3, 4, 5, 6, 7, 8"/>
    <s v="Network 3"/>
    <s v="BELMONT CRAGIN"/>
    <s v="Far Northwest Side"/>
    <n v="1388"/>
    <n v="1304"/>
    <n v="1175"/>
    <s v="1,103-1,110"/>
    <m/>
    <m/>
    <n v="40"/>
    <n v="12"/>
    <n v="0"/>
    <n v="46"/>
    <n v="1050"/>
    <n v="1.119"/>
    <n v="6"/>
    <n v="0"/>
    <n v="19"/>
    <n v="0"/>
    <n v="0"/>
    <n v="0"/>
    <n v="1"/>
    <n v="65"/>
    <n v="13"/>
    <n v="71.5"/>
    <n v="1650"/>
    <n v="0.71199999999999997"/>
    <n v="10"/>
    <n v="6"/>
    <n v="13"/>
    <n v="2"/>
    <n v="18"/>
    <n v="47"/>
    <n v="84"/>
    <n v="101"/>
    <n v="990"/>
    <n v="1080"/>
    <n v="0.91700000000000004"/>
    <x v="0"/>
    <s v="No Change"/>
  </r>
  <r>
    <n v="169"/>
    <x v="168"/>
    <s v="HARTE"/>
    <s v="NO"/>
    <x v="0"/>
    <s v="Attendance Area School"/>
    <s v="PK, K, 1, 2, 3, 4, 5, 6, 7, 8"/>
    <s v="Network 9"/>
    <s v="HYDE PARK"/>
    <s v="Bronzeville / South Lakefront"/>
    <n v="337"/>
    <n v="285"/>
    <n v="331"/>
    <s v="329-332"/>
    <m/>
    <m/>
    <n v="16"/>
    <n v="0"/>
    <n v="0"/>
    <n v="16"/>
    <n v="360"/>
    <n v="0.91900000000000004"/>
    <n v="0"/>
    <n v="0"/>
    <n v="0"/>
    <n v="0"/>
    <n v="0"/>
    <n v="2"/>
    <n v="0"/>
    <n v="18"/>
    <n v="0"/>
    <n v="18"/>
    <n v="390"/>
    <n v="0.84899999999999998"/>
    <n v="1"/>
    <n v="2"/>
    <n v="0"/>
    <n v="0"/>
    <n v="3"/>
    <n v="15"/>
    <n v="6"/>
    <n v="37"/>
    <n v="288"/>
    <n v="330"/>
    <n v="0.873"/>
    <x v="0"/>
    <s v="No Change"/>
  </r>
  <r>
    <n v="170"/>
    <x v="169"/>
    <s v="HARVARD"/>
    <s v="NO"/>
    <x v="0"/>
    <s v="Attendance Area School"/>
    <s v="PK, K, 1, 2, 3, 4, 5, 6, 7, 8"/>
    <s v="Network 11"/>
    <s v="GREATER GRAND CROSSING"/>
    <s v="South Side"/>
    <n v="375"/>
    <n v="354"/>
    <n v="377"/>
    <s v="376-389"/>
    <m/>
    <m/>
    <n v="25"/>
    <n v="2"/>
    <n v="0"/>
    <n v="26"/>
    <n v="600"/>
    <n v="0.628"/>
    <n v="0"/>
    <n v="0"/>
    <n v="0"/>
    <n v="0"/>
    <n v="0"/>
    <n v="0"/>
    <n v="0"/>
    <n v="25"/>
    <n v="2"/>
    <n v="26"/>
    <n v="600"/>
    <n v="0.628"/>
    <n v="3"/>
    <n v="2"/>
    <n v="2"/>
    <n v="1"/>
    <n v="6"/>
    <n v="19"/>
    <n v="28"/>
    <n v="23"/>
    <n v="326"/>
    <n v="420"/>
    <n v="0.77600000000000002"/>
    <x v="0"/>
    <s v="Underutilized to Efficient"/>
  </r>
  <r>
    <n v="171"/>
    <x v="170"/>
    <s v="HAUGAN"/>
    <s v="NO"/>
    <x v="0"/>
    <s v="Attendance Area School"/>
    <s v="PK, K, 1, 2, 3, 4, 5, 6, 7, 8"/>
    <s v="Network 1"/>
    <s v="ALBANY PARK"/>
    <s v="Northwest Side"/>
    <n v="966"/>
    <n v="893"/>
    <n v="845"/>
    <s v="807-819"/>
    <m/>
    <m/>
    <n v="54"/>
    <n v="1"/>
    <n v="0"/>
    <n v="54.5"/>
    <n v="1230"/>
    <n v="0.68700000000000006"/>
    <n v="0"/>
    <n v="0"/>
    <n v="0"/>
    <n v="0"/>
    <n v="0"/>
    <n v="0"/>
    <n v="0"/>
    <n v="54"/>
    <n v="1"/>
    <n v="54.5"/>
    <n v="1230"/>
    <n v="0.68700000000000006"/>
    <n v="5"/>
    <n v="6"/>
    <n v="1"/>
    <n v="0"/>
    <n v="11"/>
    <n v="43"/>
    <n v="51"/>
    <n v="76"/>
    <n v="718"/>
    <n v="990"/>
    <n v="0.72499999999999998"/>
    <x v="0"/>
    <s v="No Change"/>
  </r>
  <r>
    <n v="172"/>
    <x v="171"/>
    <s v="HAWTHORNE"/>
    <s v="NO"/>
    <x v="0"/>
    <s v="Citywide"/>
    <s v="K, 1, 2, 3, 4, 5, 6, 7, 8"/>
    <s v="Network 4"/>
    <s v="LAKE VIEW"/>
    <s v="Greater Lincoln Park"/>
    <n v="568"/>
    <n v="569"/>
    <n v="576"/>
    <s v="585-589"/>
    <m/>
    <m/>
    <n v="29"/>
    <n v="0"/>
    <n v="0"/>
    <n v="29"/>
    <n v="660"/>
    <n v="0.873"/>
    <n v="0"/>
    <n v="0"/>
    <n v="0"/>
    <n v="0"/>
    <n v="0"/>
    <n v="0"/>
    <n v="0"/>
    <n v="29"/>
    <n v="0"/>
    <n v="29"/>
    <n v="660"/>
    <n v="0.873"/>
    <n v="0"/>
    <n v="0"/>
    <n v="0"/>
    <n v="0"/>
    <n v="0"/>
    <n v="29"/>
    <n v="0"/>
    <n v="0"/>
    <n v="576"/>
    <n v="660"/>
    <n v="0.873"/>
    <x v="0"/>
    <s v="No Change"/>
  </r>
  <r>
    <n v="173"/>
    <x v="172"/>
    <s v="HAY"/>
    <s v="NO"/>
    <x v="0"/>
    <s v="Attendance Area School"/>
    <s v="PK, K, 1, 2, 3, 4, 5, 6, 7, 8"/>
    <s v="Network 3"/>
    <s v="AUSTIN"/>
    <s v="West Side"/>
    <n v="305"/>
    <n v="283"/>
    <n v="268"/>
    <s v="255-256"/>
    <m/>
    <m/>
    <n v="28"/>
    <n v="0"/>
    <n v="0"/>
    <n v="28"/>
    <n v="630"/>
    <n v="0.42499999999999999"/>
    <n v="0"/>
    <n v="0"/>
    <n v="0"/>
    <n v="0"/>
    <n v="0"/>
    <n v="1"/>
    <n v="0"/>
    <n v="29"/>
    <n v="0"/>
    <n v="29"/>
    <n v="660"/>
    <n v="0.40600000000000003"/>
    <n v="0"/>
    <n v="3"/>
    <n v="0"/>
    <n v="0"/>
    <n v="3"/>
    <n v="26"/>
    <n v="0"/>
    <n v="22"/>
    <n v="246"/>
    <n v="600"/>
    <n v="0.41"/>
    <x v="1"/>
    <s v="No Change"/>
  </r>
  <r>
    <n v="174"/>
    <x v="173"/>
    <s v="HAYT"/>
    <s v="NO"/>
    <x v="0"/>
    <s v="Attendance Area School"/>
    <s v="PK, K, 1, 2, 3, 4, 5, 6, 7, 8"/>
    <s v="Network 2"/>
    <s v="EDGEWATER"/>
    <s v="North Lakefront"/>
    <n v="915"/>
    <n v="876"/>
    <n v="886"/>
    <s v="823-827"/>
    <m/>
    <m/>
    <n v="42"/>
    <n v="6"/>
    <n v="0"/>
    <n v="45"/>
    <n v="1020"/>
    <n v="0.86899999999999999"/>
    <n v="0"/>
    <n v="0"/>
    <n v="0"/>
    <n v="0"/>
    <n v="0"/>
    <n v="0"/>
    <n v="0"/>
    <n v="42"/>
    <n v="6"/>
    <n v="45"/>
    <n v="1020"/>
    <n v="0.86899999999999999"/>
    <n v="3"/>
    <n v="4"/>
    <n v="6"/>
    <n v="0"/>
    <n v="7"/>
    <n v="35"/>
    <n v="25"/>
    <n v="81"/>
    <n v="780"/>
    <n v="780"/>
    <n v="1"/>
    <x v="0"/>
    <s v="No Change"/>
  </r>
  <r>
    <n v="175"/>
    <x v="174"/>
    <s v="HEALY"/>
    <s v="NO"/>
    <x v="0"/>
    <s v="Attendance Area School"/>
    <s v="K, 1, 2, 3, 4, 5, 6, 7, 8"/>
    <s v="Network 6"/>
    <s v="BRIDGEPORT"/>
    <s v="Greater Stockyards"/>
    <n v="1368"/>
    <n v="1343"/>
    <n v="1269"/>
    <s v="1,213-1,218"/>
    <m/>
    <m/>
    <n v="50"/>
    <n v="1"/>
    <n v="0"/>
    <n v="50.5"/>
    <n v="1140"/>
    <n v="1.113"/>
    <n v="0"/>
    <n v="0"/>
    <n v="0"/>
    <n v="0"/>
    <n v="0"/>
    <n v="0"/>
    <n v="2"/>
    <n v="50"/>
    <n v="3"/>
    <n v="51.5"/>
    <n v="1170"/>
    <n v="1.085"/>
    <n v="0"/>
    <n v="0"/>
    <n v="3"/>
    <n v="0"/>
    <n v="0"/>
    <n v="50"/>
    <n v="0"/>
    <n v="0"/>
    <n v="1269"/>
    <n v="1140"/>
    <n v="1.113"/>
    <x v="2"/>
    <s v="No Change"/>
  </r>
  <r>
    <n v="176"/>
    <x v="175"/>
    <s v="HEARST"/>
    <s v="NO"/>
    <x v="0"/>
    <s v="Attendance Area School"/>
    <s v="PK, K, 1, 2, 3, 4, 5, 6, 7, 8"/>
    <s v="Network 10"/>
    <s v="GARFIELD RIDGE"/>
    <s v="Greater Midway"/>
    <n v="369"/>
    <n v="311"/>
    <n v="308"/>
    <s v="302-304"/>
    <m/>
    <m/>
    <n v="34"/>
    <n v="0"/>
    <n v="0"/>
    <n v="34"/>
    <n v="780"/>
    <n v="0.39500000000000002"/>
    <n v="0"/>
    <n v="0"/>
    <n v="0"/>
    <n v="0"/>
    <n v="0"/>
    <n v="0"/>
    <n v="0"/>
    <n v="34"/>
    <n v="0"/>
    <n v="34"/>
    <n v="780"/>
    <n v="0.39500000000000002"/>
    <n v="7"/>
    <n v="2"/>
    <n v="0"/>
    <n v="5"/>
    <n v="14"/>
    <n v="20"/>
    <n v="73"/>
    <n v="22"/>
    <n v="213"/>
    <n v="450"/>
    <n v="0.47299999999999998"/>
    <x v="1"/>
    <s v="No Change"/>
  </r>
  <r>
    <n v="177"/>
    <x v="176"/>
    <s v="HEDGES"/>
    <s v="NO"/>
    <x v="0"/>
    <s v="Attendance Area School"/>
    <s v="PK, K, 1, 2, 3, 4, 5, 6, 7, 8"/>
    <s v="Network 8"/>
    <s v="NEW CITY"/>
    <s v="Greater Stockyards"/>
    <n v="568"/>
    <n v="524"/>
    <n v="493"/>
    <s v="471-473"/>
    <m/>
    <m/>
    <n v="34"/>
    <n v="1"/>
    <n v="0"/>
    <n v="34.5"/>
    <n v="780"/>
    <n v="0.63200000000000001"/>
    <n v="0"/>
    <n v="0"/>
    <n v="0"/>
    <n v="0"/>
    <n v="0"/>
    <n v="0"/>
    <n v="1"/>
    <n v="34"/>
    <n v="2"/>
    <n v="35"/>
    <n v="780"/>
    <n v="0.63200000000000001"/>
    <n v="3"/>
    <n v="2"/>
    <n v="2"/>
    <n v="1"/>
    <n v="6"/>
    <n v="28"/>
    <n v="27"/>
    <n v="32"/>
    <n v="434"/>
    <n v="630"/>
    <n v="0.68899999999999995"/>
    <x v="1"/>
    <s v="Efficient to Underutilized"/>
  </r>
  <r>
    <n v="178"/>
    <x v="177"/>
    <s v="HEFFERAN"/>
    <s v="NO"/>
    <x v="0"/>
    <s v="Attendance Area School"/>
    <s v="PK, K, 1, 2, 3, 4, 5, 6, 7, 8"/>
    <s v="Network 5"/>
    <s v="WEST GARFIELD PARK"/>
    <s v="West Side"/>
    <n v="296"/>
    <n v="255"/>
    <n v="224"/>
    <s v="213-218"/>
    <m/>
    <m/>
    <n v="27"/>
    <n v="1"/>
    <n v="0"/>
    <n v="27.5"/>
    <n v="630"/>
    <n v="0.35599999999999998"/>
    <n v="0"/>
    <n v="0"/>
    <n v="0"/>
    <n v="0"/>
    <n v="0"/>
    <n v="0"/>
    <n v="0"/>
    <n v="27"/>
    <n v="1"/>
    <n v="27.5"/>
    <n v="630"/>
    <n v="0.35599999999999998"/>
    <n v="0"/>
    <n v="3"/>
    <n v="1"/>
    <n v="1"/>
    <n v="4"/>
    <n v="23"/>
    <n v="0"/>
    <n v="10"/>
    <n v="214"/>
    <n v="510"/>
    <n v="0.42"/>
    <x v="1"/>
    <s v="No Change"/>
  </r>
  <r>
    <n v="179"/>
    <x v="178"/>
    <s v="HENDERSON"/>
    <s v="NO"/>
    <x v="0"/>
    <s v="Attendance Area School"/>
    <s v="PK, K, 1, 2, 3, 4, 5, 6, 7, 8"/>
    <s v="Network 8"/>
    <s v="WEST ENGLEWOOD"/>
    <s v="South Side"/>
    <n v="244"/>
    <n v="196"/>
    <n v="188"/>
    <s v="175-183"/>
    <m/>
    <m/>
    <n v="31"/>
    <n v="0"/>
    <n v="0"/>
    <n v="31"/>
    <n v="690"/>
    <n v="0.27200000000000002"/>
    <n v="0"/>
    <n v="0"/>
    <n v="0"/>
    <n v="0"/>
    <n v="0"/>
    <n v="0"/>
    <n v="0"/>
    <n v="31"/>
    <n v="0"/>
    <n v="31"/>
    <n v="690"/>
    <n v="0.27200000000000002"/>
    <n v="0"/>
    <n v="2"/>
    <n v="0"/>
    <n v="4"/>
    <n v="6"/>
    <n v="25"/>
    <n v="0"/>
    <n v="23"/>
    <n v="165"/>
    <n v="570"/>
    <n v="0.28899999999999998"/>
    <x v="1"/>
    <s v="No Change"/>
  </r>
  <r>
    <n v="180"/>
    <x v="179"/>
    <s v="HENDRICKS"/>
    <s v="NO"/>
    <x v="0"/>
    <s v="Attendance Area School"/>
    <s v="PK, K, 1, 2, 3, 4, 5, 6, 7, 8"/>
    <s v="Network 9"/>
    <s v="FULLER PARK"/>
    <s v="Greater Stockyards"/>
    <n v="229"/>
    <n v="202"/>
    <n v="195"/>
    <s v="197-200"/>
    <m/>
    <m/>
    <n v="24"/>
    <n v="1"/>
    <n v="0"/>
    <n v="24.5"/>
    <n v="540"/>
    <n v="0.36099999999999999"/>
    <n v="0"/>
    <n v="0"/>
    <n v="0"/>
    <n v="0"/>
    <n v="0"/>
    <n v="0"/>
    <n v="0"/>
    <n v="24"/>
    <n v="1"/>
    <n v="24.5"/>
    <n v="540"/>
    <n v="0.36099999999999999"/>
    <n v="4"/>
    <n v="2"/>
    <n v="1"/>
    <n v="2"/>
    <n v="8"/>
    <n v="16"/>
    <n v="24"/>
    <n v="9"/>
    <n v="162"/>
    <n v="360"/>
    <n v="0.45"/>
    <x v="1"/>
    <s v="No Change"/>
  </r>
  <r>
    <n v="181"/>
    <x v="180"/>
    <s v="HENRY"/>
    <s v="NO"/>
    <x v="0"/>
    <s v="Attendance Area School"/>
    <s v="PK, K, 1, 2, 3, 4, 5, 6, 7, 8"/>
    <s v="Network 1"/>
    <s v="IRVING PARK"/>
    <s v="Northwest Side"/>
    <n v="552"/>
    <n v="515"/>
    <n v="506"/>
    <s v="470-475"/>
    <m/>
    <m/>
    <n v="32"/>
    <n v="0"/>
    <n v="0"/>
    <n v="32"/>
    <n v="720"/>
    <n v="0.70299999999999996"/>
    <n v="0"/>
    <n v="0"/>
    <n v="0"/>
    <n v="0"/>
    <n v="0"/>
    <n v="2"/>
    <n v="0"/>
    <n v="34"/>
    <n v="0"/>
    <n v="34"/>
    <n v="780"/>
    <n v="0.64900000000000002"/>
    <n v="0"/>
    <n v="2"/>
    <n v="0"/>
    <n v="0"/>
    <n v="2"/>
    <n v="32"/>
    <n v="0"/>
    <n v="36"/>
    <n v="470"/>
    <n v="720"/>
    <n v="0.65300000000000002"/>
    <x v="1"/>
    <s v="No Change"/>
  </r>
  <r>
    <n v="182"/>
    <x v="181"/>
    <s v="HERNANDEZ"/>
    <s v="NO"/>
    <x v="0"/>
    <s v="Attendance Area School"/>
    <s v="6, 7, 8"/>
    <s v="ISP"/>
    <s v="GAGE PARK"/>
    <s v="Greater Midway"/>
    <n v="1005"/>
    <n v="1002"/>
    <n v="890"/>
    <s v="888-893"/>
    <m/>
    <m/>
    <n v="48"/>
    <n v="0"/>
    <n v="0"/>
    <n v="48"/>
    <n v="1080"/>
    <n v="0.82399999999999995"/>
    <n v="0"/>
    <n v="0"/>
    <n v="0"/>
    <n v="0"/>
    <n v="0"/>
    <n v="0"/>
    <n v="0"/>
    <n v="48"/>
    <n v="0"/>
    <n v="48"/>
    <n v="1080"/>
    <n v="0.82399999999999995"/>
    <n v="0"/>
    <n v="0"/>
    <n v="0"/>
    <n v="0"/>
    <n v="0"/>
    <n v="48"/>
    <n v="0"/>
    <n v="0"/>
    <n v="890"/>
    <n v="1080"/>
    <n v="0.82399999999999995"/>
    <x v="0"/>
    <s v="No Change"/>
  </r>
  <r>
    <n v="183"/>
    <x v="182"/>
    <s v="HIBBARD"/>
    <s v="NO"/>
    <x v="0"/>
    <s v="Attendance Area School"/>
    <s v="PK, K, 1, 2, 3, 4, 5, 6"/>
    <s v="Network 1"/>
    <s v="ALBANY PARK"/>
    <s v="Northwest Side"/>
    <n v="919"/>
    <n v="875"/>
    <n v="836"/>
    <s v="838-843"/>
    <m/>
    <m/>
    <n v="53"/>
    <n v="2"/>
    <n v="0"/>
    <n v="54"/>
    <n v="1230"/>
    <n v="0.68"/>
    <n v="0"/>
    <n v="0"/>
    <n v="0"/>
    <n v="0"/>
    <n v="0"/>
    <n v="3"/>
    <n v="1"/>
    <n v="56"/>
    <n v="3"/>
    <n v="57.5"/>
    <n v="1320"/>
    <n v="0.63300000000000001"/>
    <n v="0"/>
    <n v="7"/>
    <n v="3"/>
    <n v="1"/>
    <n v="8"/>
    <n v="48"/>
    <n v="0"/>
    <n v="101"/>
    <n v="735"/>
    <n v="1080"/>
    <n v="0.68100000000000005"/>
    <x v="1"/>
    <s v="No Change"/>
  </r>
  <r>
    <n v="184"/>
    <x v="183"/>
    <s v="HIGGINS"/>
    <s v="NO"/>
    <x v="0"/>
    <s v="Attendance Area School"/>
    <s v="PK, K, 1, 2, 3, 4, 5, 6, 7, 8"/>
    <s v="Network 13"/>
    <s v="WEST PULLMAN"/>
    <s v="Greater Calumet"/>
    <n v="253"/>
    <n v="260"/>
    <n v="251"/>
    <s v="241-243"/>
    <m/>
    <m/>
    <n v="22"/>
    <n v="0"/>
    <n v="0"/>
    <n v="22"/>
    <n v="480"/>
    <n v="0.52300000000000002"/>
    <n v="0"/>
    <n v="0"/>
    <n v="0"/>
    <n v="0"/>
    <n v="0"/>
    <n v="0"/>
    <n v="0"/>
    <n v="22"/>
    <n v="0"/>
    <n v="22"/>
    <n v="480"/>
    <n v="0.52300000000000002"/>
    <n v="0"/>
    <n v="2"/>
    <n v="0"/>
    <n v="1"/>
    <n v="3"/>
    <n v="19"/>
    <n v="0"/>
    <n v="32"/>
    <n v="219"/>
    <n v="420"/>
    <n v="0.52100000000000002"/>
    <x v="1"/>
    <s v="No Change"/>
  </r>
  <r>
    <n v="185"/>
    <x v="184"/>
    <s v="HITCH"/>
    <s v="NO"/>
    <x v="0"/>
    <s v="Attendance Area School"/>
    <s v="PK, K, 1, 2, 3, 4, 5, 6, 7, 8"/>
    <s v="Network 1"/>
    <s v="NORWOOD PARK"/>
    <s v="Far Northwest Side"/>
    <n v="583"/>
    <n v="519"/>
    <n v="490"/>
    <s v="468-476"/>
    <m/>
    <m/>
    <n v="18"/>
    <n v="3"/>
    <n v="0"/>
    <n v="19.5"/>
    <n v="450"/>
    <n v="1.089"/>
    <n v="8"/>
    <n v="0"/>
    <n v="0"/>
    <n v="0"/>
    <n v="0"/>
    <n v="1"/>
    <n v="0"/>
    <n v="27"/>
    <n v="3"/>
    <n v="28.5"/>
    <n v="630"/>
    <n v="0.77800000000000002"/>
    <n v="0"/>
    <n v="1"/>
    <n v="3"/>
    <n v="0"/>
    <n v="1"/>
    <n v="26"/>
    <n v="0"/>
    <n v="20"/>
    <n v="470"/>
    <n v="600"/>
    <n v="0.78300000000000003"/>
    <x v="0"/>
    <s v="No Change"/>
  </r>
  <r>
    <n v="186"/>
    <x v="185"/>
    <s v="HOLDEN"/>
    <s v="NO"/>
    <x v="0"/>
    <s v="Attendance Area School"/>
    <s v="PK, K, 1, 2, 3, 4, 5, 6, 7, 8"/>
    <s v="ISP"/>
    <s v="BRIDGEPORT"/>
    <s v="Greater Stockyards"/>
    <n v="451"/>
    <n v="427"/>
    <n v="412"/>
    <s v="370-376"/>
    <m/>
    <m/>
    <n v="27"/>
    <n v="4"/>
    <n v="0"/>
    <n v="29"/>
    <n v="660"/>
    <n v="0.624"/>
    <n v="4"/>
    <n v="0"/>
    <n v="0"/>
    <n v="0"/>
    <n v="0"/>
    <n v="2"/>
    <n v="1"/>
    <n v="33"/>
    <n v="5"/>
    <n v="35.5"/>
    <n v="810"/>
    <n v="0.50900000000000001"/>
    <n v="0"/>
    <n v="2"/>
    <n v="5"/>
    <n v="2"/>
    <n v="4"/>
    <n v="29"/>
    <n v="0"/>
    <n v="37"/>
    <n v="375"/>
    <n v="660"/>
    <n v="0.56799999999999995"/>
    <x v="1"/>
    <s v="No Change"/>
  </r>
  <r>
    <n v="187"/>
    <x v="186"/>
    <s v="HOLMES"/>
    <s v="NO"/>
    <x v="0"/>
    <s v="Attendance Area School"/>
    <s v="PK, K, 1, 2, 3, 4, 5, 6, 7, 8"/>
    <s v="Network 8"/>
    <s v="ENGLEWOOD"/>
    <s v="South Side"/>
    <n v="154"/>
    <n v="130"/>
    <n v="128"/>
    <s v="128-139"/>
    <m/>
    <m/>
    <n v="35"/>
    <n v="2"/>
    <n v="0"/>
    <n v="36"/>
    <n v="810"/>
    <n v="0.158"/>
    <n v="0"/>
    <n v="0"/>
    <n v="0"/>
    <n v="0"/>
    <n v="0"/>
    <n v="0"/>
    <n v="0"/>
    <n v="35"/>
    <n v="2"/>
    <n v="36"/>
    <n v="810"/>
    <n v="0.158"/>
    <n v="0"/>
    <n v="1"/>
    <n v="2"/>
    <n v="3"/>
    <n v="4"/>
    <n v="31"/>
    <n v="0"/>
    <n v="10"/>
    <n v="118"/>
    <n v="690"/>
    <n v="0.17100000000000001"/>
    <x v="1"/>
    <s v="No Change"/>
  </r>
  <r>
    <n v="188"/>
    <x v="187"/>
    <s v="HOWE"/>
    <s v="NO"/>
    <x v="0"/>
    <s v="Attendance Area School"/>
    <s v="PK, K, 1, 2, 3, 4, 5, 6, 7, 8"/>
    <s v="Network 3"/>
    <s v="AUSTIN"/>
    <s v="West Side"/>
    <n v="425"/>
    <n v="376"/>
    <n v="389"/>
    <s v="360-366"/>
    <m/>
    <m/>
    <n v="26"/>
    <n v="0"/>
    <n v="0"/>
    <n v="26"/>
    <n v="600"/>
    <n v="0.64800000000000002"/>
    <n v="0"/>
    <n v="0"/>
    <n v="0"/>
    <n v="0"/>
    <n v="0"/>
    <n v="2"/>
    <n v="1"/>
    <n v="28"/>
    <n v="1"/>
    <n v="28.5"/>
    <n v="630"/>
    <n v="0.61699999999999999"/>
    <n v="0"/>
    <n v="2"/>
    <n v="1"/>
    <n v="1"/>
    <n v="3"/>
    <n v="25"/>
    <n v="0"/>
    <n v="27"/>
    <n v="362"/>
    <n v="570"/>
    <n v="0.63500000000000001"/>
    <x v="1"/>
    <s v="No Change"/>
  </r>
  <r>
    <n v="189"/>
    <x v="188"/>
    <s v="HOYNE"/>
    <s v="NO"/>
    <x v="0"/>
    <s v="Attendance Area School"/>
    <s v="PK, K, 1, 2, 3, 4, 5, 6, 7, 8"/>
    <s v="Network 12"/>
    <s v="CALUMET HEIGHTS"/>
    <s v="Greater Stony Island"/>
    <n v="234"/>
    <n v="220"/>
    <n v="211"/>
    <s v="196-202"/>
    <m/>
    <m/>
    <n v="11"/>
    <n v="3"/>
    <n v="0"/>
    <n v="12.5"/>
    <n v="270"/>
    <n v="0.78100000000000003"/>
    <n v="0"/>
    <n v="0"/>
    <n v="0"/>
    <n v="0"/>
    <n v="0"/>
    <n v="0"/>
    <n v="1"/>
    <n v="11"/>
    <n v="4"/>
    <n v="13"/>
    <n v="300"/>
    <n v="0.70299999999999996"/>
    <n v="0"/>
    <n v="1"/>
    <n v="4"/>
    <n v="0"/>
    <n v="1"/>
    <n v="10"/>
    <n v="0"/>
    <n v="12"/>
    <n v="199"/>
    <n v="210"/>
    <n v="0.94799999999999995"/>
    <x v="0"/>
    <s v="No Change"/>
  </r>
  <r>
    <n v="190"/>
    <x v="189"/>
    <s v="HUGHES C"/>
    <s v="NO"/>
    <x v="0"/>
    <s v="Attendance Area School"/>
    <s v="PK, K, 1, 2, 3, 4, 5, 6, 7, 8"/>
    <s v="Network 7"/>
    <s v="NORTH LAWNDALE"/>
    <s v="West Side"/>
    <n v="259"/>
    <n v="232"/>
    <n v="198"/>
    <s v="184-188"/>
    <m/>
    <m/>
    <n v="26"/>
    <n v="0"/>
    <n v="0"/>
    <n v="26"/>
    <n v="600"/>
    <n v="0.33"/>
    <n v="0"/>
    <n v="0"/>
    <n v="0"/>
    <n v="0"/>
    <n v="0"/>
    <n v="0"/>
    <n v="0"/>
    <n v="26"/>
    <n v="0"/>
    <n v="26"/>
    <n v="600"/>
    <n v="0.33"/>
    <n v="2"/>
    <n v="2"/>
    <n v="0"/>
    <n v="1"/>
    <n v="5"/>
    <n v="21"/>
    <n v="9"/>
    <n v="20"/>
    <n v="169"/>
    <n v="480"/>
    <n v="0.35199999999999998"/>
    <x v="1"/>
    <s v="No Change"/>
  </r>
  <r>
    <n v="191"/>
    <x v="190"/>
    <s v="HUGHES L"/>
    <s v="NO"/>
    <x v="0"/>
    <s v="Attendance Area School"/>
    <s v="PK, K, 1, 2, 3, 4, 5, 6, 7, 8"/>
    <s v="Network 13"/>
    <s v="ROSELAND"/>
    <s v="Greater Calumet"/>
    <n v="485"/>
    <n v="427"/>
    <n v="461"/>
    <s v="462-475"/>
    <m/>
    <m/>
    <n v="31"/>
    <n v="1"/>
    <n v="0"/>
    <n v="31.5"/>
    <n v="720"/>
    <n v="0.64"/>
    <n v="0"/>
    <n v="0"/>
    <n v="0"/>
    <n v="0"/>
    <n v="0"/>
    <n v="0"/>
    <n v="1"/>
    <n v="31"/>
    <n v="2"/>
    <n v="32"/>
    <n v="720"/>
    <n v="0.64"/>
    <n v="7"/>
    <n v="3"/>
    <n v="2"/>
    <n v="1"/>
    <n v="11"/>
    <n v="20"/>
    <n v="45"/>
    <n v="56"/>
    <n v="360"/>
    <n v="450"/>
    <n v="0.8"/>
    <x v="0"/>
    <s v="No Change"/>
  </r>
  <r>
    <n v="192"/>
    <x v="191"/>
    <s v="HURLEY"/>
    <s v="NO"/>
    <x v="0"/>
    <s v="Attendance Area School"/>
    <s v="PK, K, 1, 2, 3, 4, 5, 6, 7, 8"/>
    <s v="Network 10"/>
    <s v="WEST LAWN"/>
    <s v="Greater Midway"/>
    <n v="834"/>
    <n v="758"/>
    <n v="732"/>
    <s v="688-699"/>
    <m/>
    <m/>
    <n v="27"/>
    <n v="1"/>
    <n v="0"/>
    <n v="27.5"/>
    <n v="630"/>
    <n v="1.1619999999999999"/>
    <n v="0"/>
    <n v="6"/>
    <n v="0"/>
    <n v="0"/>
    <n v="0"/>
    <n v="0"/>
    <n v="0"/>
    <n v="27"/>
    <n v="7"/>
    <n v="30.5"/>
    <n v="690"/>
    <n v="1.0609999999999999"/>
    <n v="1"/>
    <n v="2"/>
    <n v="7"/>
    <n v="0"/>
    <n v="3"/>
    <n v="24"/>
    <n v="10"/>
    <n v="45"/>
    <n v="677"/>
    <n v="540"/>
    <n v="1.254"/>
    <x v="2"/>
    <s v="Efficient to Overcrowded"/>
  </r>
  <r>
    <n v="193"/>
    <x v="192"/>
    <s v="INTER-AMERICAN"/>
    <s v="NO"/>
    <x v="0"/>
    <s v="Citywide"/>
    <s v="PK, K, 1, 2, 3, 4, 5, 6, 7, 8"/>
    <s v="Network 4"/>
    <s v="LAKE VIEW"/>
    <s v="Greater Lincoln Park"/>
    <n v="720"/>
    <n v="701"/>
    <n v="681"/>
    <s v="677-683"/>
    <m/>
    <m/>
    <n v="35"/>
    <n v="3"/>
    <n v="0"/>
    <n v="36.5"/>
    <n v="840"/>
    <n v="0.81100000000000005"/>
    <n v="0"/>
    <n v="0"/>
    <n v="0"/>
    <n v="0"/>
    <n v="0"/>
    <n v="0"/>
    <n v="0"/>
    <n v="35"/>
    <n v="3"/>
    <n v="36.5"/>
    <n v="840"/>
    <n v="0.81100000000000005"/>
    <n v="0"/>
    <n v="3"/>
    <n v="3"/>
    <n v="0"/>
    <n v="3"/>
    <n v="32"/>
    <n v="0"/>
    <n v="49"/>
    <n v="632"/>
    <n v="720"/>
    <n v="0.878"/>
    <x v="0"/>
    <s v="No Change"/>
  </r>
  <r>
    <n v="194"/>
    <x v="193"/>
    <s v="IRVING"/>
    <s v="NO"/>
    <x v="0"/>
    <s v="Attendance Area School"/>
    <s v="PK, K, 1, 2, 3, 4, 5, 6, 7, 8"/>
    <s v="Network 6"/>
    <s v="NEAR WEST SIDE"/>
    <s v="Near West Side"/>
    <n v="380"/>
    <n v="310"/>
    <n v="297"/>
    <s v="277-277"/>
    <m/>
    <m/>
    <n v="22"/>
    <n v="3"/>
    <n v="0"/>
    <n v="23.5"/>
    <n v="540"/>
    <n v="0.55000000000000004"/>
    <n v="0"/>
    <n v="0"/>
    <n v="0"/>
    <n v="0"/>
    <n v="0"/>
    <n v="1"/>
    <n v="0"/>
    <n v="23"/>
    <n v="3"/>
    <n v="24.5"/>
    <n v="540"/>
    <n v="0.55000000000000004"/>
    <n v="2"/>
    <n v="2"/>
    <n v="3"/>
    <n v="0"/>
    <n v="4"/>
    <n v="19"/>
    <n v="9"/>
    <n v="36"/>
    <n v="252"/>
    <n v="420"/>
    <n v="0.6"/>
    <x v="1"/>
    <s v="No Change"/>
  </r>
  <r>
    <n v="195"/>
    <x v="194"/>
    <s v="JACKSON M"/>
    <s v="NO"/>
    <x v="0"/>
    <s v="Attendance Area School"/>
    <s v="PK, K, 1, 2, 3, 4, 5, 6, 7, 8"/>
    <s v="Network 11"/>
    <s v="AUBURN GRESHAM"/>
    <s v="South Side"/>
    <n v="371"/>
    <n v="330"/>
    <n v="295"/>
    <s v="275-294"/>
    <m/>
    <m/>
    <n v="32"/>
    <n v="2"/>
    <n v="0"/>
    <n v="33"/>
    <n v="750"/>
    <n v="0.39300000000000002"/>
    <n v="0"/>
    <n v="0"/>
    <n v="0"/>
    <n v="0"/>
    <n v="0"/>
    <n v="0"/>
    <n v="0"/>
    <n v="32"/>
    <n v="2"/>
    <n v="33"/>
    <n v="750"/>
    <n v="0.39300000000000002"/>
    <n v="3"/>
    <n v="2"/>
    <n v="2"/>
    <n v="1"/>
    <n v="6"/>
    <n v="26"/>
    <n v="31"/>
    <n v="19"/>
    <n v="245"/>
    <n v="600"/>
    <n v="0.40799999999999997"/>
    <x v="1"/>
    <s v="No Change"/>
  </r>
  <r>
    <n v="196"/>
    <x v="195"/>
    <s v="JAHN"/>
    <s v="NO"/>
    <x v="0"/>
    <s v="Attendance Area School"/>
    <s v="PK, K, 1, 2, 3, 4, 5, 6, 7, 8"/>
    <s v="Network 4"/>
    <s v="NORTH CENTER"/>
    <s v="Northwest Side"/>
    <n v="348"/>
    <n v="308"/>
    <n v="311"/>
    <s v="304-306"/>
    <m/>
    <m/>
    <n v="23"/>
    <n v="3"/>
    <n v="0"/>
    <n v="24.5"/>
    <n v="540"/>
    <n v="0.57599999999999996"/>
    <n v="0"/>
    <n v="0"/>
    <n v="0"/>
    <n v="0"/>
    <n v="0"/>
    <n v="0"/>
    <n v="0"/>
    <n v="23"/>
    <n v="3"/>
    <n v="24.5"/>
    <n v="540"/>
    <n v="0.57599999999999996"/>
    <n v="3"/>
    <n v="4"/>
    <n v="3"/>
    <n v="0"/>
    <n v="7"/>
    <n v="16"/>
    <n v="18"/>
    <n v="57"/>
    <n v="236"/>
    <n v="360"/>
    <n v="0.65600000000000003"/>
    <x v="1"/>
    <s v="Efficient to Underutilized"/>
  </r>
  <r>
    <n v="197"/>
    <x v="196"/>
    <s v="JAMIESON"/>
    <s v="NO"/>
    <x v="0"/>
    <s v="Attendance Area School"/>
    <s v="PK, K, 1, 2, 3, 4, 5, 6, 7, 8"/>
    <s v="Network 2"/>
    <s v="WEST RIDGE"/>
    <s v="Northwest Side"/>
    <n v="895"/>
    <n v="857"/>
    <n v="781"/>
    <s v="758-764"/>
    <m/>
    <m/>
    <n v="48"/>
    <n v="0"/>
    <n v="0"/>
    <n v="48"/>
    <n v="1080"/>
    <n v="0.72299999999999998"/>
    <n v="0"/>
    <n v="0"/>
    <n v="0"/>
    <n v="0"/>
    <n v="0"/>
    <n v="1"/>
    <n v="0"/>
    <n v="49"/>
    <n v="0"/>
    <n v="49"/>
    <n v="1110"/>
    <n v="0.70399999999999996"/>
    <n v="5"/>
    <n v="1"/>
    <n v="0"/>
    <n v="2"/>
    <n v="8"/>
    <n v="41"/>
    <n v="28"/>
    <n v="20"/>
    <n v="733"/>
    <n v="930"/>
    <n v="0.78800000000000003"/>
    <x v="0"/>
    <s v="No Change"/>
  </r>
  <r>
    <n v="198"/>
    <x v="197"/>
    <s v="JENSEN"/>
    <s v="NO"/>
    <x v="0"/>
    <s v="Attendance Area School"/>
    <s v="PK, K, 1, 2, 3, 4, 5, 6, 7, 8"/>
    <s v="Network 5"/>
    <s v="EAST GARFIELD PARK"/>
    <s v="West Side"/>
    <n v="381"/>
    <n v="355"/>
    <n v="300"/>
    <s v="283-284"/>
    <m/>
    <m/>
    <n v="35"/>
    <n v="0"/>
    <n v="0"/>
    <n v="35"/>
    <n v="780"/>
    <n v="0.38500000000000001"/>
    <n v="0"/>
    <n v="0"/>
    <n v="0"/>
    <n v="0"/>
    <n v="0"/>
    <n v="0"/>
    <n v="0"/>
    <n v="35"/>
    <n v="0"/>
    <n v="35"/>
    <n v="780"/>
    <n v="0.38500000000000001"/>
    <n v="0"/>
    <n v="2"/>
    <n v="0"/>
    <n v="4"/>
    <n v="6"/>
    <n v="29"/>
    <n v="0"/>
    <n v="17"/>
    <n v="283"/>
    <n v="660"/>
    <n v="0.42899999999999999"/>
    <x v="1"/>
    <s v="No Change"/>
  </r>
  <r>
    <n v="199"/>
    <x v="198"/>
    <s v="JOHNSON"/>
    <s v="NO"/>
    <x v="0"/>
    <s v="Attendance Area School"/>
    <s v="PK, K, 1, 2, 3, 4, 5, 6, 7, 8"/>
    <s v="Network 5"/>
    <s v="NORTH LAWNDALE"/>
    <s v="West Side"/>
    <n v="346"/>
    <n v="328"/>
    <n v="265"/>
    <s v="238-239"/>
    <m/>
    <m/>
    <n v="27"/>
    <n v="0"/>
    <n v="0"/>
    <n v="27"/>
    <n v="600"/>
    <n v="0.442"/>
    <n v="0"/>
    <n v="0"/>
    <n v="0"/>
    <n v="0"/>
    <n v="0"/>
    <n v="1"/>
    <n v="0"/>
    <n v="28"/>
    <n v="0"/>
    <n v="28"/>
    <n v="630"/>
    <n v="0.42099999999999999"/>
    <n v="0"/>
    <n v="2"/>
    <n v="0"/>
    <n v="4"/>
    <n v="6"/>
    <n v="22"/>
    <n v="0"/>
    <n v="20"/>
    <n v="245"/>
    <n v="480"/>
    <n v="0.51"/>
    <x v="1"/>
    <s v="No Change"/>
  </r>
  <r>
    <n v="200"/>
    <x v="199"/>
    <s v="JOPLIN"/>
    <s v="NO"/>
    <x v="0"/>
    <s v="Attendance Area School"/>
    <s v="PK, K, 1, 2, 3, 4, 5, 6, 7, 8"/>
    <s v="Network 11"/>
    <s v="AUBURN GRESHAM"/>
    <s v="South Side"/>
    <n v="403"/>
    <n v="369"/>
    <n v="379"/>
    <s v="370-377"/>
    <m/>
    <m/>
    <n v="23"/>
    <n v="10"/>
    <n v="0"/>
    <n v="28"/>
    <n v="630"/>
    <n v="0.60199999999999998"/>
    <n v="0"/>
    <n v="0"/>
    <n v="0"/>
    <n v="0"/>
    <n v="0"/>
    <n v="2"/>
    <n v="0"/>
    <n v="25"/>
    <n v="10"/>
    <n v="30"/>
    <n v="690"/>
    <n v="0.54900000000000004"/>
    <n v="0"/>
    <n v="2"/>
    <n v="10"/>
    <n v="0"/>
    <n v="2"/>
    <n v="23"/>
    <n v="0"/>
    <n v="24"/>
    <n v="355"/>
    <n v="510"/>
    <n v="0.69599999999999995"/>
    <x v="0"/>
    <s v="Underutilized to Efficient"/>
  </r>
  <r>
    <n v="201"/>
    <x v="200"/>
    <s v="JORDAN"/>
    <s v="NO"/>
    <x v="0"/>
    <s v="Attendance Area School"/>
    <s v="PK, K, 1, 2, 3, 4, 5, 6, 7, 8"/>
    <s v="Network 2"/>
    <s v="ROGERS PARK"/>
    <s v="Northwest Side"/>
    <n v="495"/>
    <n v="445"/>
    <n v="463"/>
    <s v="452-455"/>
    <m/>
    <m/>
    <n v="28"/>
    <n v="2"/>
    <n v="0"/>
    <n v="29"/>
    <n v="660"/>
    <n v="0.70199999999999996"/>
    <n v="0"/>
    <n v="0"/>
    <n v="0"/>
    <n v="0"/>
    <n v="0"/>
    <n v="0"/>
    <n v="1"/>
    <n v="28"/>
    <n v="3"/>
    <n v="29.5"/>
    <n v="660"/>
    <n v="0.70199999999999996"/>
    <n v="1"/>
    <n v="3"/>
    <n v="3"/>
    <n v="0"/>
    <n v="4"/>
    <n v="24"/>
    <n v="19"/>
    <n v="53"/>
    <n v="391"/>
    <n v="540"/>
    <n v="0.72399999999999998"/>
    <x v="0"/>
    <s v="No Change"/>
  </r>
  <r>
    <n v="202"/>
    <x v="201"/>
    <s v="JUNGMAN"/>
    <s v="NO"/>
    <x v="0"/>
    <s v="Attendance Area School"/>
    <s v="PK, K, 1, 2, 3, 4, 5, 6, 7, 8"/>
    <s v="ISP"/>
    <s v="LOWER WEST SIDE"/>
    <s v="Pilsen / Little Village"/>
    <n v="257"/>
    <n v="248"/>
    <n v="247"/>
    <s v="244-245"/>
    <m/>
    <m/>
    <n v="22"/>
    <n v="0"/>
    <n v="0"/>
    <n v="22"/>
    <n v="480"/>
    <n v="0.51500000000000001"/>
    <n v="0"/>
    <n v="0"/>
    <n v="0"/>
    <n v="0"/>
    <n v="0"/>
    <n v="1"/>
    <n v="0"/>
    <n v="23"/>
    <n v="0"/>
    <n v="23"/>
    <n v="510"/>
    <n v="0.48399999999999999"/>
    <n v="5"/>
    <n v="2"/>
    <n v="0"/>
    <n v="3"/>
    <n v="10"/>
    <n v="13"/>
    <n v="40"/>
    <n v="26"/>
    <n v="181"/>
    <n v="300"/>
    <n v="0.60299999999999998"/>
    <x v="1"/>
    <s v="No Change"/>
  </r>
  <r>
    <n v="203"/>
    <x v="202"/>
    <s v="KANOON"/>
    <s v="NO"/>
    <x v="0"/>
    <s v="Attendance Area School"/>
    <s v="PK, K, 1, 2, 3, 4, 5, 6, 7, 8"/>
    <s v="Network 7"/>
    <s v="SOUTH LAWNDALE"/>
    <s v="Pilsen / Little Village"/>
    <n v="543"/>
    <n v="466"/>
    <n v="439"/>
    <s v="408-412"/>
    <m/>
    <m/>
    <n v="28"/>
    <n v="3"/>
    <n v="0"/>
    <n v="29.5"/>
    <n v="660"/>
    <n v="0.66500000000000004"/>
    <n v="0"/>
    <n v="0"/>
    <n v="0"/>
    <n v="0"/>
    <n v="0"/>
    <n v="1"/>
    <n v="0"/>
    <n v="29"/>
    <n v="3"/>
    <n v="30.5"/>
    <n v="690"/>
    <n v="0.63600000000000001"/>
    <n v="0"/>
    <n v="2"/>
    <n v="3"/>
    <n v="0"/>
    <n v="2"/>
    <n v="27"/>
    <n v="0"/>
    <n v="20"/>
    <n v="419"/>
    <n v="600"/>
    <n v="0.69799999999999995"/>
    <x v="0"/>
    <s v="No Change"/>
  </r>
  <r>
    <n v="204"/>
    <x v="203"/>
    <s v="KELLER"/>
    <s v="NO"/>
    <x v="0"/>
    <s v="Citywide"/>
    <s v="1, 2, 3, 4, 5, 6, 7, 8"/>
    <s v="Network 10"/>
    <s v="MOUNT GREENWOOD"/>
    <s v="Far Southwest Side"/>
    <n v="234"/>
    <n v="217"/>
    <n v="212"/>
    <s v="214-218"/>
    <m/>
    <m/>
    <n v="10"/>
    <n v="0"/>
    <n v="0"/>
    <n v="10"/>
    <n v="210"/>
    <n v="1.01"/>
    <n v="0"/>
    <n v="0"/>
    <n v="0"/>
    <n v="0"/>
    <n v="0"/>
    <n v="0"/>
    <n v="0"/>
    <n v="10"/>
    <n v="0"/>
    <n v="10"/>
    <n v="210"/>
    <n v="1.01"/>
    <n v="0"/>
    <n v="0"/>
    <n v="0"/>
    <n v="0"/>
    <n v="0"/>
    <n v="10"/>
    <n v="0"/>
    <n v="0"/>
    <n v="212"/>
    <n v="210"/>
    <n v="1.01"/>
    <x v="0"/>
    <s v="No Change"/>
  </r>
  <r>
    <n v="205"/>
    <x v="204"/>
    <s v="KELLMAN"/>
    <s v="NO"/>
    <x v="0"/>
    <s v="Citywide"/>
    <s v="PK, K, 1, 2, 3, 4, 5, 6, 7, 8"/>
    <s v="Network 5"/>
    <s v="EAST GARFIELD PARK"/>
    <s v="West Side"/>
    <n v="257"/>
    <n v="216"/>
    <n v="213"/>
    <s v="201-203"/>
    <m/>
    <m/>
    <n v="35"/>
    <n v="4"/>
    <n v="0"/>
    <n v="37"/>
    <n v="840"/>
    <n v="0.254"/>
    <n v="0"/>
    <n v="0"/>
    <n v="0"/>
    <n v="0"/>
    <n v="0"/>
    <n v="0"/>
    <n v="0"/>
    <n v="35"/>
    <n v="4"/>
    <n v="37"/>
    <n v="840"/>
    <n v="0.254"/>
    <n v="0"/>
    <n v="2"/>
    <n v="4"/>
    <n v="6"/>
    <n v="8"/>
    <n v="27"/>
    <n v="0"/>
    <n v="20"/>
    <n v="193"/>
    <n v="600"/>
    <n v="0.32200000000000001"/>
    <x v="1"/>
    <s v="No Change"/>
  </r>
  <r>
    <n v="206"/>
    <x v="205"/>
    <s v="KELLOGG"/>
    <s v="NO"/>
    <x v="0"/>
    <s v="Attendance Area School"/>
    <s v="K, 1, 2, 3, 4, 5, 6, 7, 8"/>
    <s v="Network 10"/>
    <s v="BEVERLY"/>
    <s v="Far Southwest Side"/>
    <n v="275"/>
    <n v="276"/>
    <n v="278"/>
    <s v="275-281"/>
    <m/>
    <m/>
    <n v="10"/>
    <n v="0"/>
    <n v="0"/>
    <n v="10"/>
    <n v="210"/>
    <n v="1.3240000000000001"/>
    <n v="0"/>
    <n v="4"/>
    <n v="0"/>
    <n v="0"/>
    <n v="0"/>
    <n v="0"/>
    <n v="1"/>
    <n v="10"/>
    <n v="5"/>
    <n v="12.5"/>
    <n v="270"/>
    <n v="1.03"/>
    <n v="0"/>
    <n v="0"/>
    <n v="5"/>
    <n v="0"/>
    <n v="0"/>
    <n v="10"/>
    <n v="0"/>
    <n v="0"/>
    <n v="278"/>
    <n v="210"/>
    <n v="1.3240000000000001"/>
    <x v="2"/>
    <s v="Efficient to Overcrowded"/>
  </r>
  <r>
    <n v="207"/>
    <x v="206"/>
    <s v="KERSHAW"/>
    <s v="NO"/>
    <x v="0"/>
    <s v="Citywide"/>
    <s v="PK, K, 1, 2, 3, 4, 5, 6, 7, 8"/>
    <s v="Network 11"/>
    <s v="ENGLEWOOD"/>
    <s v="South Side"/>
    <n v="249"/>
    <n v="241"/>
    <n v="247"/>
    <s v="251-252"/>
    <m/>
    <m/>
    <n v="21"/>
    <n v="0"/>
    <n v="0"/>
    <n v="21"/>
    <n v="480"/>
    <n v="0.51500000000000001"/>
    <n v="0"/>
    <n v="0"/>
    <n v="0"/>
    <n v="0"/>
    <n v="0"/>
    <n v="0"/>
    <n v="0"/>
    <n v="21"/>
    <n v="0"/>
    <n v="21"/>
    <n v="480"/>
    <n v="0.51500000000000001"/>
    <n v="3"/>
    <n v="2"/>
    <n v="0"/>
    <n v="0"/>
    <n v="5"/>
    <n v="16"/>
    <n v="30"/>
    <n v="22"/>
    <n v="195"/>
    <n v="360"/>
    <n v="0.54200000000000004"/>
    <x v="1"/>
    <s v="No Change"/>
  </r>
  <r>
    <n v="208"/>
    <x v="207"/>
    <s v="KILMER"/>
    <s v="NO"/>
    <x v="0"/>
    <s v="Attendance Area School"/>
    <s v="PK, K, 1, 2, 3, 4, 5, 6, 7, 8"/>
    <s v="Network 2"/>
    <s v="ROGERS PARK"/>
    <s v="North Lakefront"/>
    <n v="789"/>
    <n v="742"/>
    <n v="716"/>
    <s v="700-703"/>
    <m/>
    <m/>
    <n v="43"/>
    <n v="4"/>
    <n v="0"/>
    <n v="45"/>
    <n v="1020"/>
    <n v="0.70199999999999996"/>
    <n v="0"/>
    <n v="0"/>
    <n v="0"/>
    <n v="0"/>
    <n v="0"/>
    <n v="1"/>
    <n v="0"/>
    <n v="44"/>
    <n v="4"/>
    <n v="46"/>
    <n v="1050"/>
    <n v="0.68200000000000005"/>
    <n v="8"/>
    <n v="2"/>
    <n v="4"/>
    <n v="2"/>
    <n v="12"/>
    <n v="32"/>
    <n v="66"/>
    <n v="40"/>
    <n v="610"/>
    <n v="720"/>
    <n v="0.84699999999999998"/>
    <x v="0"/>
    <s v="No Change"/>
  </r>
  <r>
    <n v="209"/>
    <x v="208"/>
    <s v="KING ES"/>
    <s v="NO"/>
    <x v="0"/>
    <s v="Attendance Area School"/>
    <s v="PK, K, 1, 2, 3, 4, 5, 6, 7, 8"/>
    <s v="Network 11"/>
    <s v="ENGLEWOOD"/>
    <s v="South Side"/>
    <n v="239"/>
    <n v="238"/>
    <n v="245"/>
    <s v="250-255"/>
    <m/>
    <m/>
    <n v="36"/>
    <n v="0"/>
    <n v="0"/>
    <n v="36"/>
    <n v="810"/>
    <n v="0.30199999999999999"/>
    <n v="0"/>
    <n v="0"/>
    <n v="0"/>
    <n v="0"/>
    <n v="0"/>
    <n v="0"/>
    <n v="0"/>
    <n v="36"/>
    <n v="0"/>
    <n v="36"/>
    <n v="810"/>
    <n v="0.30199999999999999"/>
    <n v="0"/>
    <n v="2"/>
    <n v="0"/>
    <n v="6"/>
    <n v="8"/>
    <n v="28"/>
    <n v="0"/>
    <n v="17"/>
    <n v="228"/>
    <n v="630"/>
    <n v="0.36199999999999999"/>
    <x v="1"/>
    <s v="No Change"/>
  </r>
  <r>
    <n v="210"/>
    <x v="209"/>
    <s v="KINZIE"/>
    <s v="NO"/>
    <x v="0"/>
    <s v="Attendance Area School"/>
    <s v="PK, K, 1, 2, 3, 4, 5, 6, 7, 8"/>
    <s v="ISP"/>
    <s v="GARFIELD RIDGE"/>
    <s v="Greater Midway"/>
    <n v="690"/>
    <n v="681"/>
    <n v="668"/>
    <s v="647-655"/>
    <m/>
    <m/>
    <n v="43"/>
    <n v="5"/>
    <n v="0"/>
    <n v="45.5"/>
    <n v="1050"/>
    <n v="0.63600000000000001"/>
    <n v="0"/>
    <n v="0"/>
    <n v="0"/>
    <n v="0"/>
    <n v="0"/>
    <n v="0"/>
    <n v="0"/>
    <n v="43"/>
    <n v="5"/>
    <n v="45.5"/>
    <n v="1050"/>
    <n v="0.63600000000000001"/>
    <n v="7"/>
    <n v="1"/>
    <n v="5"/>
    <n v="2"/>
    <n v="10"/>
    <n v="33"/>
    <n v="50"/>
    <n v="18"/>
    <n v="600"/>
    <n v="750"/>
    <n v="0.8"/>
    <x v="0"/>
    <s v="No Change"/>
  </r>
  <r>
    <n v="211"/>
    <x v="210"/>
    <s v="KIPLING"/>
    <s v="NO"/>
    <x v="0"/>
    <s v="Attendance Area School"/>
    <s v="PK, K, 1, 2, 3, 4, 5, 6, 7, 8"/>
    <s v="ISP"/>
    <s v="WASHINGTON HEIGHTS"/>
    <s v="South Side"/>
    <n v="270"/>
    <n v="276"/>
    <n v="249"/>
    <s v="232-237"/>
    <m/>
    <m/>
    <n v="20"/>
    <n v="0"/>
    <n v="0"/>
    <n v="20"/>
    <n v="450"/>
    <n v="0.55300000000000005"/>
    <n v="0"/>
    <n v="4"/>
    <n v="0"/>
    <n v="0"/>
    <n v="0"/>
    <n v="0"/>
    <n v="0"/>
    <n v="20"/>
    <n v="4"/>
    <n v="22"/>
    <n v="480"/>
    <n v="0.51900000000000002"/>
    <n v="0"/>
    <n v="1"/>
    <n v="4"/>
    <n v="0"/>
    <n v="1"/>
    <n v="19"/>
    <n v="0"/>
    <n v="17"/>
    <n v="232"/>
    <n v="420"/>
    <n v="0.55200000000000005"/>
    <x v="1"/>
    <s v="No Change"/>
  </r>
  <r>
    <n v="212"/>
    <x v="211"/>
    <s v="KOZMINSKI"/>
    <s v="NO"/>
    <x v="0"/>
    <s v="Attendance Area School"/>
    <s v="PK, K, 1, 2, 3, 4, 5, 6, 7, 8"/>
    <s v="Network 9"/>
    <s v="HYDE PARK"/>
    <s v="Bronzeville / South Lakefront"/>
    <n v="261"/>
    <n v="244"/>
    <n v="250"/>
    <s v="243-248"/>
    <m/>
    <m/>
    <n v="29"/>
    <n v="3"/>
    <n v="0"/>
    <n v="30.5"/>
    <n v="690"/>
    <n v="0.36199999999999999"/>
    <n v="0"/>
    <n v="0"/>
    <n v="0"/>
    <n v="0"/>
    <n v="0"/>
    <n v="2"/>
    <n v="0"/>
    <n v="31"/>
    <n v="3"/>
    <n v="32.5"/>
    <n v="750"/>
    <n v="0.33300000000000002"/>
    <n v="1"/>
    <n v="2"/>
    <n v="3"/>
    <n v="3"/>
    <n v="6"/>
    <n v="25"/>
    <n v="8"/>
    <n v="40"/>
    <n v="202"/>
    <n v="570"/>
    <n v="0.35399999999999998"/>
    <x v="1"/>
    <s v="No Change"/>
  </r>
  <r>
    <n v="213"/>
    <x v="212"/>
    <s v="LANGFORD"/>
    <s v="NO"/>
    <x v="0"/>
    <s v="Attendance Area School"/>
    <s v="PK, K, 1, 2, 3, 4, 5, 6, 7, 8"/>
    <s v="Network 11"/>
    <s v="WEST ENGLEWOOD"/>
    <s v="South Side"/>
    <n v="213"/>
    <n v="196"/>
    <n v="174"/>
    <s v="168-172"/>
    <m/>
    <m/>
    <n v="24"/>
    <n v="0"/>
    <n v="0"/>
    <n v="24"/>
    <n v="540"/>
    <n v="0.32200000000000001"/>
    <n v="0"/>
    <n v="0"/>
    <n v="0"/>
    <n v="0"/>
    <n v="0"/>
    <n v="0"/>
    <n v="0"/>
    <n v="24"/>
    <n v="0"/>
    <n v="24"/>
    <n v="540"/>
    <n v="0.32200000000000001"/>
    <n v="0"/>
    <n v="2"/>
    <n v="0"/>
    <n v="2"/>
    <n v="4"/>
    <n v="20"/>
    <n v="0"/>
    <n v="13"/>
    <n v="161"/>
    <n v="450"/>
    <n v="0.35799999999999998"/>
    <x v="1"/>
    <s v="No Change"/>
  </r>
  <r>
    <n v="214"/>
    <x v="213"/>
    <s v="LARA"/>
    <s v="NO"/>
    <x v="0"/>
    <s v="Attendance Area School"/>
    <s v="PK, K, 1, 2, 3, 4, 5, 6, 7, 8"/>
    <s v="ISP"/>
    <s v="NEW CITY"/>
    <s v="Greater Stockyards"/>
    <n v="409"/>
    <n v="382"/>
    <n v="324"/>
    <s v="319-322"/>
    <m/>
    <m/>
    <n v="27"/>
    <n v="2"/>
    <n v="0"/>
    <n v="28"/>
    <n v="630"/>
    <n v="0.51400000000000001"/>
    <n v="0"/>
    <n v="0"/>
    <n v="0"/>
    <n v="0"/>
    <n v="0"/>
    <n v="0"/>
    <n v="0"/>
    <n v="27"/>
    <n v="2"/>
    <n v="28"/>
    <n v="630"/>
    <n v="0.51400000000000001"/>
    <n v="2"/>
    <n v="2"/>
    <n v="2"/>
    <n v="1"/>
    <n v="5"/>
    <n v="22"/>
    <n v="14"/>
    <n v="14"/>
    <n v="296"/>
    <n v="480"/>
    <n v="0.61699999999999999"/>
    <x v="1"/>
    <s v="No Change"/>
  </r>
  <r>
    <n v="215"/>
    <x v="214"/>
    <s v="LASALLE"/>
    <s v="NO"/>
    <x v="0"/>
    <s v="Citywide"/>
    <s v="K, 1, 2, 3, 4, 5, 6, 7, 8"/>
    <s v="Network 4"/>
    <s v="LINCOLN PARK"/>
    <s v="Greater Lincoln Park"/>
    <n v="524"/>
    <n v="508"/>
    <n v="469"/>
    <s v="455-459"/>
    <m/>
    <m/>
    <n v="19"/>
    <n v="7"/>
    <n v="0"/>
    <n v="22.5"/>
    <n v="510"/>
    <n v="0.92"/>
    <n v="0"/>
    <n v="0"/>
    <n v="0"/>
    <n v="0"/>
    <n v="0"/>
    <n v="1"/>
    <n v="1"/>
    <n v="20"/>
    <n v="8"/>
    <n v="24"/>
    <n v="540"/>
    <n v="0.86899999999999999"/>
    <n v="0"/>
    <n v="0"/>
    <n v="8"/>
    <n v="0"/>
    <n v="0"/>
    <n v="20"/>
    <n v="0"/>
    <n v="0"/>
    <n v="469"/>
    <n v="450"/>
    <n v="1.042"/>
    <x v="0"/>
    <s v="Overcrowded to Efficient"/>
  </r>
  <r>
    <n v="216"/>
    <x v="215"/>
    <s v="LASALLE II"/>
    <s v="NO"/>
    <x v="0"/>
    <s v="Citywide"/>
    <s v="PK, K, 1, 2, 3, 4, 5, 6, 7, 8"/>
    <s v="ISP"/>
    <s v="WEST TOWN"/>
    <s v="Greater Milwaukee Avenue"/>
    <n v="583"/>
    <n v="574"/>
    <n v="580"/>
    <s v="568-568"/>
    <m/>
    <m/>
    <n v="42"/>
    <n v="1"/>
    <n v="0"/>
    <n v="42.5"/>
    <n v="960"/>
    <n v="0.60399999999999998"/>
    <n v="0"/>
    <n v="0"/>
    <n v="0"/>
    <n v="0"/>
    <n v="0"/>
    <n v="0"/>
    <n v="1"/>
    <n v="42"/>
    <n v="2"/>
    <n v="43"/>
    <n v="990"/>
    <n v="0.58599999999999997"/>
    <n v="3"/>
    <n v="2"/>
    <n v="2"/>
    <n v="0"/>
    <n v="5"/>
    <n v="37"/>
    <n v="23"/>
    <n v="58"/>
    <n v="499"/>
    <n v="840"/>
    <n v="0.59399999999999997"/>
    <x v="1"/>
    <s v="No Change"/>
  </r>
  <r>
    <n v="217"/>
    <x v="216"/>
    <s v="LAVIZZO"/>
    <s v="NO"/>
    <x v="0"/>
    <s v="Attendance Area School"/>
    <s v="PK, K, 1, 2, 3, 4, 5, 6, 7, 8"/>
    <s v="Network 13"/>
    <s v="ROSELAND"/>
    <s v="Greater Calumet"/>
    <n v="357"/>
    <n v="370"/>
    <n v="332"/>
    <s v="312-314"/>
    <m/>
    <m/>
    <n v="26"/>
    <n v="2"/>
    <n v="0"/>
    <n v="27"/>
    <n v="600"/>
    <n v="0.55300000000000005"/>
    <n v="0"/>
    <n v="0"/>
    <n v="0"/>
    <n v="0"/>
    <n v="0"/>
    <n v="0"/>
    <n v="0"/>
    <n v="26"/>
    <n v="2"/>
    <n v="27"/>
    <n v="600"/>
    <n v="0.55300000000000005"/>
    <n v="0"/>
    <n v="2"/>
    <n v="2"/>
    <n v="2"/>
    <n v="4"/>
    <n v="22"/>
    <n v="0"/>
    <n v="22"/>
    <n v="310"/>
    <n v="480"/>
    <n v="0.64600000000000002"/>
    <x v="1"/>
    <s v="No Change"/>
  </r>
  <r>
    <n v="218"/>
    <x v="217"/>
    <s v="LAWNDALE"/>
    <s v="NO"/>
    <x v="0"/>
    <s v="Attendance Area School"/>
    <s v="PK, K, 1, 2, 3, 4, 5, 6, 7, 8"/>
    <s v="Network 5"/>
    <s v="NORTH LAWNDALE"/>
    <s v="West Side"/>
    <n v="200"/>
    <n v="207"/>
    <n v="216"/>
    <s v="201-212"/>
    <m/>
    <m/>
    <n v="35"/>
    <n v="12"/>
    <n v="0"/>
    <n v="41"/>
    <n v="930"/>
    <n v="0.23200000000000001"/>
    <n v="0"/>
    <n v="0"/>
    <n v="0"/>
    <n v="0"/>
    <n v="0"/>
    <n v="0"/>
    <n v="0"/>
    <n v="35"/>
    <n v="12"/>
    <n v="41"/>
    <n v="930"/>
    <n v="0.23200000000000001"/>
    <n v="0"/>
    <n v="2"/>
    <n v="12"/>
    <n v="6"/>
    <n v="8"/>
    <n v="27"/>
    <n v="0"/>
    <n v="29"/>
    <n v="187"/>
    <n v="600"/>
    <n v="0.312"/>
    <x v="1"/>
    <s v="No Change"/>
  </r>
  <r>
    <n v="219"/>
    <x v="218"/>
    <s v="LEE"/>
    <s v="NO"/>
    <x v="0"/>
    <s v="Attendance Area School"/>
    <s v="PK, K, 1, 2, 3, 4, 5, 6, 7, 8"/>
    <s v="ISP"/>
    <s v="WEST LAWN"/>
    <s v="Greater Midway"/>
    <n v="787"/>
    <n v="721"/>
    <n v="665"/>
    <s v="657-664"/>
    <m/>
    <m/>
    <n v="22"/>
    <n v="0"/>
    <n v="0"/>
    <n v="22"/>
    <n v="480"/>
    <n v="1.385"/>
    <n v="12"/>
    <n v="0"/>
    <n v="0"/>
    <n v="0"/>
    <n v="0"/>
    <n v="0"/>
    <n v="0"/>
    <n v="34"/>
    <n v="0"/>
    <n v="34"/>
    <n v="780"/>
    <n v="0.85299999999999998"/>
    <n v="0"/>
    <n v="0"/>
    <n v="0"/>
    <n v="0"/>
    <n v="0"/>
    <n v="34"/>
    <n v="0"/>
    <n v="0"/>
    <n v="665"/>
    <n v="780"/>
    <n v="0.85299999999999998"/>
    <x v="0"/>
    <s v="No Change"/>
  </r>
  <r>
    <n v="220"/>
    <x v="219"/>
    <s v="LELAND"/>
    <s v="NO"/>
    <x v="0"/>
    <s v="Attendance Area School"/>
    <s v="PK, K, 1, 2, 3, 4, 5, 6, 7, 8"/>
    <s v="Network 3"/>
    <s v="AUSTIN"/>
    <s v="West Side"/>
    <n v="358"/>
    <n v="366"/>
    <n v="365"/>
    <s v="348-352"/>
    <m/>
    <m/>
    <n v="42"/>
    <n v="0"/>
    <n v="0"/>
    <n v="42"/>
    <n v="960"/>
    <n v="0.38"/>
    <n v="0"/>
    <n v="0"/>
    <n v="0"/>
    <n v="0"/>
    <n v="0"/>
    <n v="1"/>
    <n v="0"/>
    <n v="43"/>
    <n v="0"/>
    <n v="43"/>
    <n v="990"/>
    <n v="0.36899999999999999"/>
    <n v="3"/>
    <n v="3"/>
    <n v="0"/>
    <n v="1"/>
    <n v="7"/>
    <n v="36"/>
    <n v="13"/>
    <n v="43"/>
    <n v="309"/>
    <n v="810"/>
    <n v="0.38100000000000001"/>
    <x v="1"/>
    <s v="No Change"/>
  </r>
  <r>
    <n v="221"/>
    <x v="220"/>
    <s v="LENART"/>
    <s v="NO"/>
    <x v="0"/>
    <s v="Citywide"/>
    <s v="PK, K, 1, 2, 3, 4, 5, 6, 7, 8"/>
    <s v="ISP"/>
    <s v="CHATHAM"/>
    <s v="South Side"/>
    <n v="295"/>
    <n v="278"/>
    <n v="280"/>
    <s v="278-278"/>
    <m/>
    <m/>
    <n v="18"/>
    <n v="0"/>
    <n v="0"/>
    <n v="18"/>
    <n v="390"/>
    <n v="0.71799999999999997"/>
    <n v="0"/>
    <n v="0"/>
    <n v="0"/>
    <n v="0"/>
    <n v="0"/>
    <n v="0"/>
    <n v="0"/>
    <n v="18"/>
    <n v="0"/>
    <n v="18"/>
    <n v="390"/>
    <n v="0.71799999999999997"/>
    <n v="0"/>
    <n v="2"/>
    <n v="0"/>
    <n v="1"/>
    <n v="3"/>
    <n v="15"/>
    <n v="0"/>
    <n v="39"/>
    <n v="241"/>
    <n v="330"/>
    <n v="0.73"/>
    <x v="0"/>
    <s v="Underutilized to Efficient"/>
  </r>
  <r>
    <n v="222"/>
    <x v="221"/>
    <s v="LEWIS"/>
    <s v="NO"/>
    <x v="0"/>
    <s v="Attendance Area School"/>
    <s v="PK, K, 1, 2, 3, 4, 5, 6, 7, 8"/>
    <s v="Network 3"/>
    <s v="AUSTIN"/>
    <s v="West Side"/>
    <n v="494"/>
    <n v="454"/>
    <n v="401"/>
    <s v="377-382"/>
    <m/>
    <m/>
    <n v="44"/>
    <n v="4"/>
    <n v="0"/>
    <n v="46"/>
    <n v="1050"/>
    <n v="0.38200000000000001"/>
    <n v="0"/>
    <n v="0"/>
    <n v="0"/>
    <n v="0"/>
    <n v="0"/>
    <n v="0"/>
    <n v="0"/>
    <n v="44"/>
    <n v="4"/>
    <n v="46"/>
    <n v="1050"/>
    <n v="0.38200000000000001"/>
    <n v="0"/>
    <n v="2"/>
    <n v="4"/>
    <n v="3"/>
    <n v="5"/>
    <n v="39"/>
    <n v="0"/>
    <n v="24"/>
    <n v="377"/>
    <n v="900"/>
    <n v="0.41899999999999998"/>
    <x v="1"/>
    <s v="No Change"/>
  </r>
  <r>
    <n v="223"/>
    <x v="222"/>
    <s v="LIBBY"/>
    <s v="NO"/>
    <x v="0"/>
    <s v="Attendance Area School"/>
    <s v="PK, K, 1, 2, 3, 4, 5, 6, 7, 8"/>
    <s v="Network 8"/>
    <s v="NEW CITY"/>
    <s v="South Side"/>
    <n v="339"/>
    <n v="307"/>
    <n v="285"/>
    <s v="262-264"/>
    <m/>
    <m/>
    <n v="25"/>
    <n v="2"/>
    <n v="0"/>
    <n v="26"/>
    <n v="600"/>
    <n v="0.47499999999999998"/>
    <n v="0"/>
    <n v="0"/>
    <n v="0"/>
    <n v="0"/>
    <n v="0"/>
    <n v="2"/>
    <n v="2"/>
    <n v="27"/>
    <n v="4"/>
    <n v="29"/>
    <n v="660"/>
    <n v="0.432"/>
    <n v="2"/>
    <n v="1"/>
    <n v="4"/>
    <n v="2"/>
    <n v="5"/>
    <n v="22"/>
    <n v="17"/>
    <n v="17"/>
    <n v="251"/>
    <n v="480"/>
    <n v="0.52300000000000002"/>
    <x v="1"/>
    <s v="No Change"/>
  </r>
  <r>
    <n v="224"/>
    <x v="223"/>
    <s v="LINCOLN"/>
    <s v="NO"/>
    <x v="0"/>
    <s v="Attendance Area School"/>
    <s v="K, 1, 2, 3, 4, 5, 6, 7, 8"/>
    <s v="Network 4"/>
    <s v="LINCOLN PARK"/>
    <s v="Greater Lincoln Park"/>
    <n v="1002"/>
    <n v="919"/>
    <n v="823"/>
    <s v="806-830"/>
    <m/>
    <m/>
    <n v="44"/>
    <n v="2"/>
    <n v="0"/>
    <n v="45"/>
    <n v="1020"/>
    <n v="0.80700000000000005"/>
    <n v="0"/>
    <n v="0"/>
    <n v="0"/>
    <n v="0"/>
    <n v="0"/>
    <n v="2"/>
    <n v="1"/>
    <n v="46"/>
    <n v="3"/>
    <n v="47.5"/>
    <n v="1080"/>
    <n v="0.76200000000000001"/>
    <n v="0"/>
    <n v="0"/>
    <n v="3"/>
    <n v="0"/>
    <n v="0"/>
    <n v="46"/>
    <n v="0"/>
    <n v="0"/>
    <n v="823"/>
    <n v="1050"/>
    <n v="0.78400000000000003"/>
    <x v="0"/>
    <s v="No Change"/>
  </r>
  <r>
    <n v="225"/>
    <x v="224"/>
    <s v="LITTLE VILLAGE"/>
    <s v="NO"/>
    <x v="0"/>
    <s v="Attendance Area School"/>
    <s v="PK, K, 1, 2, 3, 4, 5, 6, 7, 8"/>
    <s v="ISP"/>
    <s v="SOUTH LAWNDALE"/>
    <s v="Pilsen / Little Village"/>
    <n v="737"/>
    <n v="673"/>
    <n v="628"/>
    <s v="595-600"/>
    <m/>
    <m/>
    <n v="29"/>
    <n v="1"/>
    <n v="0"/>
    <n v="29.5"/>
    <n v="660"/>
    <n v="0.95199999999999996"/>
    <n v="4"/>
    <n v="0"/>
    <n v="0"/>
    <n v="0"/>
    <n v="0"/>
    <n v="0"/>
    <n v="0"/>
    <n v="33"/>
    <n v="1"/>
    <n v="33.5"/>
    <n v="750"/>
    <n v="0.83699999999999997"/>
    <n v="0"/>
    <n v="2"/>
    <n v="1"/>
    <n v="0"/>
    <n v="2"/>
    <n v="31"/>
    <n v="0"/>
    <n v="22"/>
    <n v="606"/>
    <n v="690"/>
    <n v="0.878"/>
    <x v="0"/>
    <s v="No Change"/>
  </r>
  <r>
    <n v="226"/>
    <x v="225"/>
    <s v="LLOYD"/>
    <s v="NO"/>
    <x v="0"/>
    <s v="Attendance Area School"/>
    <s v="PK, K, 1, 2, 3, 4, 5"/>
    <s v="ISP"/>
    <s v="BELMONT CRAGIN"/>
    <s v="Far Northwest Side"/>
    <n v="938"/>
    <n v="886"/>
    <n v="827"/>
    <s v="778-782"/>
    <m/>
    <m/>
    <n v="48"/>
    <n v="4"/>
    <n v="0"/>
    <n v="50"/>
    <n v="1140"/>
    <n v="0.72499999999999998"/>
    <n v="0"/>
    <n v="0"/>
    <n v="0"/>
    <n v="0"/>
    <n v="0"/>
    <n v="4"/>
    <n v="2"/>
    <n v="52"/>
    <n v="6"/>
    <n v="55"/>
    <n v="1260"/>
    <n v="0.65600000000000003"/>
    <n v="3"/>
    <n v="6"/>
    <n v="6"/>
    <n v="1"/>
    <n v="10"/>
    <n v="42"/>
    <n v="14"/>
    <n v="108"/>
    <n v="705"/>
    <n v="960"/>
    <n v="0.73399999999999999"/>
    <x v="0"/>
    <s v="No Change"/>
  </r>
  <r>
    <n v="227"/>
    <x v="226"/>
    <s v="LOCKE J"/>
    <s v="NO"/>
    <x v="0"/>
    <s v="Attendance Area School"/>
    <s v="PK, K, 1, 2, 3, 4, 5, 6, 7, 8"/>
    <s v="Network 3"/>
    <s v="MONTCLARE"/>
    <s v="Far Northwest Side"/>
    <n v="1266"/>
    <n v="1195"/>
    <n v="1176"/>
    <s v="1,151-1,163"/>
    <m/>
    <m/>
    <n v="41"/>
    <n v="3"/>
    <n v="6"/>
    <n v="48.5"/>
    <n v="1110"/>
    <n v="1.0589999999999999"/>
    <n v="4"/>
    <n v="0"/>
    <n v="0"/>
    <n v="0"/>
    <n v="0"/>
    <n v="0"/>
    <n v="1"/>
    <n v="51"/>
    <n v="4"/>
    <n v="53"/>
    <n v="1200"/>
    <n v="0.98"/>
    <n v="2"/>
    <n v="5"/>
    <n v="4"/>
    <n v="1"/>
    <n v="8"/>
    <n v="43"/>
    <n v="19"/>
    <n v="104"/>
    <n v="1053"/>
    <n v="990"/>
    <n v="1.0640000000000001"/>
    <x v="0"/>
    <s v="Overcrowded to Efficient"/>
  </r>
  <r>
    <n v="228"/>
    <x v="227"/>
    <s v="LORCA"/>
    <s v="NO"/>
    <x v="0"/>
    <s v="Attendance Area School"/>
    <s v="PK, K, 1, 2, 3, 4, 5, 6, 7, 8"/>
    <s v="ISP"/>
    <s v="AVONDALE"/>
    <s v="Greater Milwaukee Avenue"/>
    <n v="763"/>
    <n v="688"/>
    <n v="664"/>
    <s v="635-640"/>
    <m/>
    <m/>
    <n v="36"/>
    <n v="0"/>
    <n v="0"/>
    <n v="36"/>
    <n v="810"/>
    <n v="0.82"/>
    <n v="0"/>
    <n v="0"/>
    <n v="0"/>
    <n v="0"/>
    <n v="0"/>
    <n v="0"/>
    <n v="0"/>
    <n v="36"/>
    <n v="0"/>
    <n v="36"/>
    <n v="810"/>
    <n v="0.82"/>
    <n v="0"/>
    <n v="3"/>
    <n v="0"/>
    <n v="0"/>
    <n v="3"/>
    <n v="33"/>
    <n v="0"/>
    <n v="51"/>
    <n v="613"/>
    <n v="750"/>
    <n v="0.81699999999999995"/>
    <x v="0"/>
    <s v="No Change"/>
  </r>
  <r>
    <n v="229"/>
    <x v="228"/>
    <s v="LOVETT"/>
    <s v="NO"/>
    <x v="0"/>
    <s v="Attendance Area School"/>
    <s v="PK, K, 1, 2, 3, 4, 5, 6, 7, 8"/>
    <s v="Network 3"/>
    <s v="AUSTIN"/>
    <s v="West Side"/>
    <n v="344"/>
    <n v="313"/>
    <n v="306"/>
    <s v="296-304"/>
    <m/>
    <m/>
    <n v="19"/>
    <n v="11"/>
    <n v="0"/>
    <n v="24.5"/>
    <n v="540"/>
    <n v="0.56699999999999995"/>
    <n v="0"/>
    <n v="0"/>
    <n v="0"/>
    <n v="0"/>
    <n v="0"/>
    <n v="0"/>
    <n v="0"/>
    <n v="19"/>
    <n v="11"/>
    <n v="24.5"/>
    <n v="540"/>
    <n v="0.56699999999999995"/>
    <n v="0"/>
    <n v="3"/>
    <n v="11"/>
    <n v="0"/>
    <n v="3"/>
    <n v="16"/>
    <n v="0"/>
    <n v="22"/>
    <n v="284"/>
    <n v="360"/>
    <n v="0.78900000000000003"/>
    <x v="0"/>
    <s v="No Change"/>
  </r>
  <r>
    <n v="230"/>
    <x v="229"/>
    <s v="LOWELL"/>
    <s v="NO"/>
    <x v="0"/>
    <s v="Attendance Area School"/>
    <s v="PK, K, 1, 2, 3, 4, 5, 6, 7, 8"/>
    <s v="Network 5"/>
    <s v="HUMBOLDT PARK"/>
    <s v="Greater Milwaukee Avenue"/>
    <n v="365"/>
    <n v="324"/>
    <n v="311"/>
    <s v="301-304"/>
    <m/>
    <m/>
    <n v="53"/>
    <n v="3"/>
    <n v="0"/>
    <n v="54.5"/>
    <n v="1230"/>
    <n v="0.253"/>
    <n v="0"/>
    <n v="0"/>
    <n v="0"/>
    <n v="0"/>
    <n v="0"/>
    <n v="1"/>
    <n v="0"/>
    <n v="54"/>
    <n v="3"/>
    <n v="55.5"/>
    <n v="1260"/>
    <n v="0.247"/>
    <n v="7"/>
    <n v="3"/>
    <n v="3"/>
    <n v="8"/>
    <n v="18"/>
    <n v="36"/>
    <n v="52"/>
    <n v="20"/>
    <n v="239"/>
    <n v="810"/>
    <n v="0.29499999999999998"/>
    <x v="1"/>
    <s v="No Change"/>
  </r>
  <r>
    <n v="231"/>
    <x v="230"/>
    <s v="LOZANO"/>
    <s v="NO"/>
    <x v="0"/>
    <s v="Attendance Area School"/>
    <s v="PK, K, 1, 2, 3, 4, 5, 6, 7, 8"/>
    <s v="Network 6"/>
    <s v="WEST TOWN"/>
    <s v="Greater Milwaukee Avenue"/>
    <n v="216"/>
    <n v="197"/>
    <n v="174"/>
    <s v="175-177"/>
    <m/>
    <m/>
    <n v="21"/>
    <n v="2"/>
    <n v="0"/>
    <n v="22"/>
    <n v="480"/>
    <n v="0.36299999999999999"/>
    <n v="0"/>
    <n v="0"/>
    <n v="0"/>
    <n v="0"/>
    <n v="0"/>
    <n v="0"/>
    <n v="0"/>
    <n v="21"/>
    <n v="2"/>
    <n v="22"/>
    <n v="480"/>
    <n v="0.36299999999999999"/>
    <n v="4"/>
    <n v="3"/>
    <n v="2"/>
    <n v="2"/>
    <n v="9"/>
    <n v="12"/>
    <n v="30"/>
    <n v="40"/>
    <n v="104"/>
    <n v="270"/>
    <n v="0.38500000000000001"/>
    <x v="1"/>
    <s v="No Change"/>
  </r>
  <r>
    <n v="232"/>
    <x v="231"/>
    <s v="LYON"/>
    <s v="NO"/>
    <x v="0"/>
    <s v="Attendance Area School"/>
    <s v="PK, K, 1, 2, 3, 4, 5, 6, 7, 8"/>
    <s v="Network 3"/>
    <s v="BELMONT CRAGIN"/>
    <s v="Far Northwest Side"/>
    <n v="1302"/>
    <n v="1192"/>
    <n v="1105"/>
    <s v="1,004-1,009"/>
    <m/>
    <m/>
    <n v="53"/>
    <n v="5"/>
    <n v="0"/>
    <n v="55.5"/>
    <n v="1260"/>
    <n v="0.877"/>
    <n v="4"/>
    <n v="0"/>
    <n v="0"/>
    <n v="0"/>
    <n v="0"/>
    <n v="0"/>
    <n v="0"/>
    <n v="57"/>
    <n v="5"/>
    <n v="59.5"/>
    <n v="1350"/>
    <n v="0.81899999999999995"/>
    <n v="0"/>
    <n v="2"/>
    <n v="5"/>
    <n v="0"/>
    <n v="2"/>
    <n v="55"/>
    <n v="0"/>
    <n v="30"/>
    <n v="1075"/>
    <n v="1260"/>
    <n v="0.85299999999999998"/>
    <x v="0"/>
    <s v="No Change"/>
  </r>
  <r>
    <n v="233"/>
    <x v="232"/>
    <s v="MADERO"/>
    <s v="NO"/>
    <x v="0"/>
    <s v="Attendance Area School"/>
    <s v="6, 7, 8"/>
    <s v="Network 7"/>
    <s v="SOUTH LAWNDALE"/>
    <s v="Pilsen / Little Village"/>
    <n v="324"/>
    <n v="304"/>
    <n v="265"/>
    <s v="255-258"/>
    <m/>
    <m/>
    <n v="22"/>
    <n v="1"/>
    <n v="0"/>
    <n v="22.5"/>
    <n v="510"/>
    <n v="0.52"/>
    <n v="0"/>
    <n v="0"/>
    <n v="0"/>
    <n v="0"/>
    <n v="0"/>
    <n v="0"/>
    <n v="0"/>
    <n v="22"/>
    <n v="1"/>
    <n v="22.5"/>
    <n v="510"/>
    <n v="0.52"/>
    <n v="0"/>
    <n v="0"/>
    <n v="1"/>
    <n v="0"/>
    <n v="0"/>
    <n v="22"/>
    <n v="0"/>
    <n v="0"/>
    <n v="265"/>
    <n v="480"/>
    <n v="0.55200000000000005"/>
    <x v="1"/>
    <s v="No Change"/>
  </r>
  <r>
    <n v="234"/>
    <x v="233"/>
    <s v="MADISON"/>
    <s v="NO"/>
    <x v="0"/>
    <s v="Attendance Area School"/>
    <s v="PK, K, 1, 2, 3, 4, 5, 6, 7, 8"/>
    <s v="Network 12"/>
    <s v="SOUTH SHORE"/>
    <s v="Greater Stony Island"/>
    <n v="206"/>
    <n v="189"/>
    <n v="188"/>
    <s v="177-184"/>
    <m/>
    <m/>
    <n v="34"/>
    <n v="1"/>
    <n v="0"/>
    <n v="34.5"/>
    <n v="780"/>
    <n v="0.24099999999999999"/>
    <n v="0"/>
    <n v="0"/>
    <n v="0"/>
    <n v="0"/>
    <n v="0"/>
    <n v="0"/>
    <n v="0"/>
    <n v="34"/>
    <n v="1"/>
    <n v="34.5"/>
    <n v="780"/>
    <n v="0.24099999999999999"/>
    <n v="0"/>
    <n v="1"/>
    <n v="1"/>
    <n v="5"/>
    <n v="6"/>
    <n v="28"/>
    <n v="0"/>
    <n v="14"/>
    <n v="174"/>
    <n v="630"/>
    <n v="0.27600000000000002"/>
    <x v="1"/>
    <s v="No Change"/>
  </r>
  <r>
    <n v="235"/>
    <x v="234"/>
    <s v="MANIERRE"/>
    <s v="NO"/>
    <x v="0"/>
    <s v="Attendance Area School"/>
    <s v="PK, K, 1, 2, 3, 4, 5, 6, 7, 8"/>
    <s v="Network 4"/>
    <s v="NEAR NORTH SIDE"/>
    <s v="Greater Lincoln Park"/>
    <n v="314"/>
    <n v="290"/>
    <n v="266"/>
    <s v="249-256"/>
    <m/>
    <m/>
    <n v="39"/>
    <n v="1"/>
    <n v="0"/>
    <n v="39.5"/>
    <n v="900"/>
    <n v="0.29599999999999999"/>
    <n v="0"/>
    <n v="0"/>
    <n v="0"/>
    <n v="0"/>
    <n v="0"/>
    <n v="0"/>
    <n v="0"/>
    <n v="39"/>
    <n v="1"/>
    <n v="39.5"/>
    <n v="900"/>
    <n v="0.29599999999999999"/>
    <n v="0"/>
    <n v="3"/>
    <n v="1"/>
    <n v="4"/>
    <n v="7"/>
    <n v="32"/>
    <n v="0"/>
    <n v="27"/>
    <n v="239"/>
    <n v="720"/>
    <n v="0.33200000000000002"/>
    <x v="1"/>
    <s v="No Change"/>
  </r>
  <r>
    <n v="236"/>
    <x v="235"/>
    <s v="MANN"/>
    <s v="NO"/>
    <x v="0"/>
    <s v="Attendance Area School"/>
    <s v="PK, K, 1, 2, 3, 4, 5, 6, 7, 8"/>
    <s v="Network 12"/>
    <s v="SOUTH CHICAGO"/>
    <s v="Greater Stony Island"/>
    <n v="332"/>
    <n v="295"/>
    <n v="293"/>
    <s v="279-286"/>
    <m/>
    <m/>
    <n v="39"/>
    <n v="4"/>
    <n v="0"/>
    <n v="41"/>
    <n v="930"/>
    <n v="0.315"/>
    <n v="0"/>
    <n v="0"/>
    <n v="0"/>
    <n v="0"/>
    <n v="0"/>
    <n v="1"/>
    <n v="0"/>
    <n v="40"/>
    <n v="4"/>
    <n v="42"/>
    <n v="960"/>
    <n v="0.30499999999999999"/>
    <n v="0"/>
    <n v="2"/>
    <n v="4"/>
    <n v="1"/>
    <n v="3"/>
    <n v="37"/>
    <n v="0"/>
    <n v="24"/>
    <n v="269"/>
    <n v="840"/>
    <n v="0.32"/>
    <x v="1"/>
    <s v="No Change"/>
  </r>
  <r>
    <n v="237"/>
    <x v="236"/>
    <s v="MARQUETTE"/>
    <s v="NO"/>
    <x v="0"/>
    <s v="Attendance Area School"/>
    <s v="PK, K, 1, 2, 3, 4, 5, 6, 7, 8"/>
    <s v="Network 10"/>
    <s v="CHICAGO LAWN"/>
    <s v="Greater Midway"/>
    <n v="1118"/>
    <n v="1022"/>
    <n v="981"/>
    <s v="933-945"/>
    <m/>
    <m/>
    <n v="60"/>
    <n v="2"/>
    <n v="0"/>
    <n v="61"/>
    <n v="1380"/>
    <n v="0.71099999999999997"/>
    <n v="0"/>
    <n v="0"/>
    <n v="0"/>
    <n v="0"/>
    <n v="0"/>
    <n v="3"/>
    <n v="0"/>
    <n v="63"/>
    <n v="2"/>
    <n v="64"/>
    <n v="1470"/>
    <n v="0.66700000000000004"/>
    <n v="4"/>
    <n v="4"/>
    <n v="2"/>
    <n v="1"/>
    <n v="9"/>
    <n v="54"/>
    <n v="28"/>
    <n v="60"/>
    <n v="893"/>
    <n v="1230"/>
    <n v="0.72599999999999998"/>
    <x v="0"/>
    <s v="Underutilized to Efficient"/>
  </r>
  <r>
    <n v="238"/>
    <x v="237"/>
    <s v="MARSH"/>
    <s v="NO"/>
    <x v="0"/>
    <s v="Attendance Area School"/>
    <s v="PK, K, 1, 2, 3, 4, 5, 6, 7, 8"/>
    <s v="ISP"/>
    <s v="SOUTH DEERING"/>
    <s v="Greater Calumet"/>
    <n v="773"/>
    <n v="724"/>
    <n v="680"/>
    <s v="656-662"/>
    <m/>
    <m/>
    <n v="40"/>
    <n v="3"/>
    <n v="0"/>
    <n v="41.5"/>
    <n v="930"/>
    <n v="0.73099999999999998"/>
    <n v="0"/>
    <n v="0"/>
    <n v="0"/>
    <n v="0"/>
    <n v="0"/>
    <n v="0"/>
    <n v="0"/>
    <n v="40"/>
    <n v="3"/>
    <n v="41.5"/>
    <n v="930"/>
    <n v="0.73099999999999998"/>
    <n v="3"/>
    <n v="3"/>
    <n v="3"/>
    <n v="0"/>
    <n v="6"/>
    <n v="34"/>
    <n v="20"/>
    <n v="51"/>
    <n v="609"/>
    <n v="780"/>
    <n v="0.78100000000000003"/>
    <x v="0"/>
    <s v="No Change"/>
  </r>
  <r>
    <n v="239"/>
    <x v="238"/>
    <s v="MASON"/>
    <s v="NO"/>
    <x v="0"/>
    <s v="Attendance Area School"/>
    <s v="PK, K, 1, 2, 3, 4, 5, 6, 7, 8"/>
    <s v="Network 7"/>
    <s v="NORTH LAWNDALE"/>
    <s v="West Side"/>
    <n v="309"/>
    <n v="299"/>
    <n v="268"/>
    <s v="240-247"/>
    <m/>
    <m/>
    <n v="92"/>
    <n v="0"/>
    <n v="0"/>
    <n v="92"/>
    <n v="2100"/>
    <n v="0.128"/>
    <n v="0"/>
    <n v="0"/>
    <n v="0"/>
    <n v="0"/>
    <n v="0"/>
    <n v="0"/>
    <n v="0"/>
    <n v="92"/>
    <n v="0"/>
    <n v="92"/>
    <n v="2100"/>
    <n v="0.128"/>
    <n v="2"/>
    <n v="2"/>
    <n v="0"/>
    <n v="15"/>
    <n v="19"/>
    <n v="73"/>
    <n v="11"/>
    <n v="31"/>
    <n v="226"/>
    <n v="1680"/>
    <n v="0.13500000000000001"/>
    <x v="1"/>
    <s v="No Change"/>
  </r>
  <r>
    <n v="240"/>
    <x v="239"/>
    <s v="MAYER"/>
    <s v="NO"/>
    <x v="0"/>
    <s v="Attendance Area School"/>
    <s v="PK, K, 1, 2, 3, 4, 5, 6, 7, 8"/>
    <s v="Network 4"/>
    <s v="LINCOLN PARK"/>
    <s v="Greater Lincoln Park"/>
    <n v="770"/>
    <n v="685"/>
    <n v="645"/>
    <s v="655-668"/>
    <m/>
    <m/>
    <n v="38"/>
    <n v="0"/>
    <n v="0"/>
    <n v="38"/>
    <n v="870"/>
    <n v="0.74099999999999999"/>
    <n v="0"/>
    <n v="0"/>
    <n v="0"/>
    <n v="0"/>
    <n v="0"/>
    <n v="0"/>
    <n v="0"/>
    <n v="38"/>
    <n v="0"/>
    <n v="38"/>
    <n v="870"/>
    <n v="0.74099999999999999"/>
    <n v="0"/>
    <n v="6"/>
    <n v="0"/>
    <n v="2"/>
    <n v="8"/>
    <n v="30"/>
    <n v="0"/>
    <n v="45"/>
    <n v="600"/>
    <n v="690"/>
    <n v="0.87"/>
    <x v="0"/>
    <s v="No Change"/>
  </r>
  <r>
    <n v="241"/>
    <x v="240"/>
    <s v="MAYS"/>
    <s v="NO"/>
    <x v="0"/>
    <s v="Attendance Area School"/>
    <s v="PK, K, 1, 2, 3, 4, 5, 6, 7, 8"/>
    <s v="Network 11"/>
    <s v="ENGLEWOOD"/>
    <s v="South Side"/>
    <n v="342"/>
    <n v="308"/>
    <n v="257"/>
    <s v="222-234"/>
    <m/>
    <m/>
    <n v="36"/>
    <n v="2"/>
    <n v="0"/>
    <n v="37"/>
    <n v="840"/>
    <n v="0.30599999999999999"/>
    <n v="0"/>
    <n v="0"/>
    <n v="0"/>
    <n v="0"/>
    <n v="0"/>
    <n v="0"/>
    <n v="0"/>
    <n v="36"/>
    <n v="2"/>
    <n v="37"/>
    <n v="840"/>
    <n v="0.30599999999999999"/>
    <n v="1"/>
    <n v="2"/>
    <n v="2"/>
    <n v="5"/>
    <n v="8"/>
    <n v="28"/>
    <n v="2"/>
    <n v="20"/>
    <n v="235"/>
    <n v="630"/>
    <n v="0.373"/>
    <x v="1"/>
    <s v="No Change"/>
  </r>
  <r>
    <n v="242"/>
    <x v="241"/>
    <s v="MCAULIFFE"/>
    <s v="NO"/>
    <x v="0"/>
    <s v="Attendance Area School"/>
    <s v="PK, K, 1, 2, 3, 4, 5, 6, 7, 8"/>
    <s v="Network 4"/>
    <s v="HERMOSA"/>
    <s v="Far Northwest Side"/>
    <n v="703"/>
    <n v="638"/>
    <n v="571"/>
    <s v="557-561"/>
    <m/>
    <m/>
    <n v="37"/>
    <n v="0"/>
    <n v="0"/>
    <n v="37"/>
    <n v="840"/>
    <n v="0.68"/>
    <n v="0"/>
    <n v="0"/>
    <n v="0"/>
    <n v="0"/>
    <n v="0"/>
    <n v="0"/>
    <n v="0"/>
    <n v="37"/>
    <n v="0"/>
    <n v="37"/>
    <n v="840"/>
    <n v="0.68"/>
    <n v="1"/>
    <n v="4"/>
    <n v="0"/>
    <n v="4"/>
    <n v="9"/>
    <n v="28"/>
    <n v="7"/>
    <n v="57"/>
    <n v="507"/>
    <n v="630"/>
    <n v="0.80500000000000005"/>
    <x v="0"/>
    <s v="No Change"/>
  </r>
  <r>
    <n v="243"/>
    <x v="242"/>
    <s v="MCCLELLAN"/>
    <s v="NO"/>
    <x v="0"/>
    <s v="Attendance Area School"/>
    <s v="PK, K, 1, 2, 3, 4, 5, 6, 7, 8"/>
    <s v="ISP"/>
    <s v="BRIDGEPORT"/>
    <s v="Greater Stockyards"/>
    <n v="345"/>
    <n v="332"/>
    <n v="304"/>
    <s v="290-292"/>
    <m/>
    <m/>
    <n v="20"/>
    <n v="0"/>
    <n v="0"/>
    <n v="20"/>
    <n v="450"/>
    <n v="0.67600000000000005"/>
    <n v="0"/>
    <n v="0"/>
    <n v="0"/>
    <n v="0"/>
    <n v="0"/>
    <n v="0"/>
    <n v="0"/>
    <n v="20"/>
    <n v="0"/>
    <n v="20"/>
    <n v="450"/>
    <n v="0.67600000000000005"/>
    <n v="3"/>
    <n v="1"/>
    <n v="0"/>
    <n v="0"/>
    <n v="4"/>
    <n v="16"/>
    <n v="35"/>
    <n v="19"/>
    <n v="250"/>
    <n v="360"/>
    <n v="0.69399999999999995"/>
    <x v="1"/>
    <s v="Efficient to Underutilized"/>
  </r>
  <r>
    <n v="244"/>
    <x v="243"/>
    <s v="MCCORMICK"/>
    <s v="NO"/>
    <x v="0"/>
    <s v="Attendance Area School"/>
    <s v="PK, K, 1, 2, 3, 4, 5"/>
    <s v="Network 7"/>
    <s v="SOUTH LAWNDALE"/>
    <s v="Pilsen / Little Village"/>
    <n v="594"/>
    <n v="531"/>
    <n v="478"/>
    <s v="450-451"/>
    <m/>
    <m/>
    <n v="35"/>
    <n v="2"/>
    <n v="0"/>
    <n v="36"/>
    <n v="810"/>
    <n v="0.59"/>
    <n v="2"/>
    <n v="0"/>
    <n v="0"/>
    <n v="0"/>
    <n v="0"/>
    <n v="0"/>
    <n v="0"/>
    <n v="37"/>
    <n v="2"/>
    <n v="38"/>
    <n v="870"/>
    <n v="0.54900000000000004"/>
    <n v="3"/>
    <n v="4"/>
    <n v="2"/>
    <n v="2"/>
    <n v="9"/>
    <n v="28"/>
    <n v="11"/>
    <n v="45"/>
    <n v="422"/>
    <n v="630"/>
    <n v="0.67"/>
    <x v="1"/>
    <s v="No Change"/>
  </r>
  <r>
    <n v="245"/>
    <x v="244"/>
    <s v="MCCUTCHEON"/>
    <s v="NO"/>
    <x v="0"/>
    <s v="Attendance Area School"/>
    <s v="PK, K, 1, 2, 3, 4, 5, 6, 7, 8"/>
    <s v="Network 2"/>
    <s v="UPTOWN"/>
    <s v="North Lakefront"/>
    <n v="341"/>
    <n v="325"/>
    <n v="309"/>
    <s v="292-297"/>
    <m/>
    <m/>
    <n v="28"/>
    <n v="0"/>
    <n v="0"/>
    <n v="28"/>
    <n v="630"/>
    <n v="0.49"/>
    <n v="0"/>
    <n v="0"/>
    <n v="0"/>
    <n v="0"/>
    <n v="0"/>
    <n v="0"/>
    <n v="0"/>
    <n v="28"/>
    <n v="0"/>
    <n v="28"/>
    <n v="630"/>
    <n v="0.49"/>
    <n v="6"/>
    <n v="2"/>
    <n v="0"/>
    <n v="2"/>
    <n v="10"/>
    <n v="18"/>
    <n v="55"/>
    <n v="38"/>
    <n v="216"/>
    <n v="390"/>
    <n v="0.55400000000000005"/>
    <x v="1"/>
    <s v="No Change"/>
  </r>
  <r>
    <n v="246"/>
    <x v="245"/>
    <s v="MCDADE"/>
    <s v="NO"/>
    <x v="0"/>
    <s v="Citywide"/>
    <s v="K, 1, 2, 3, 4, 5, 6, 7, 8"/>
    <s v="Network 12"/>
    <s v="CHATHAM"/>
    <s v="Greater Stony Island"/>
    <n v="176"/>
    <n v="181"/>
    <n v="192"/>
    <s v="183-189"/>
    <m/>
    <m/>
    <n v="12"/>
    <n v="0"/>
    <n v="0"/>
    <n v="12"/>
    <n v="270"/>
    <n v="0.71099999999999997"/>
    <n v="0"/>
    <n v="0"/>
    <n v="0"/>
    <n v="0"/>
    <n v="0"/>
    <n v="0"/>
    <n v="0"/>
    <n v="12"/>
    <n v="0"/>
    <n v="12"/>
    <n v="270"/>
    <n v="0.71099999999999997"/>
    <n v="0"/>
    <n v="0"/>
    <n v="0"/>
    <n v="0"/>
    <n v="0"/>
    <n v="12"/>
    <n v="0"/>
    <n v="0"/>
    <n v="192"/>
    <n v="270"/>
    <n v="0.71099999999999997"/>
    <x v="0"/>
    <s v="Underutilized to Efficient"/>
  </r>
  <r>
    <n v="247"/>
    <x v="246"/>
    <s v="MCDOWELL"/>
    <s v="NO"/>
    <x v="0"/>
    <s v="Attendance Area School"/>
    <s v="PK, K, 1, 2, 3, 4, 5"/>
    <s v="ISP"/>
    <s v="CALUMET HEIGHTS"/>
    <s v="Greater Stony Island"/>
    <n v="159"/>
    <n v="147"/>
    <n v="114"/>
    <s v="119-123"/>
    <m/>
    <m/>
    <n v="8"/>
    <n v="0"/>
    <n v="0"/>
    <n v="8"/>
    <n v="180"/>
    <n v="0.63300000000000001"/>
    <n v="2"/>
    <n v="0"/>
    <n v="0"/>
    <n v="0"/>
    <n v="0"/>
    <n v="0"/>
    <n v="0"/>
    <n v="10"/>
    <n v="0"/>
    <n v="10"/>
    <n v="210"/>
    <n v="0.54300000000000004"/>
    <n v="0"/>
    <n v="1"/>
    <n v="0"/>
    <n v="0"/>
    <n v="1"/>
    <n v="9"/>
    <n v="0"/>
    <n v="10"/>
    <n v="104"/>
    <n v="180"/>
    <n v="0.57799999999999996"/>
    <x v="1"/>
    <s v="Efficient to Underutilized"/>
  </r>
  <r>
    <n v="248"/>
    <x v="247"/>
    <s v="MCKAY"/>
    <s v="NO"/>
    <x v="0"/>
    <s v="Attendance Area School"/>
    <s v="PK, K, 1, 2, 3, 4, 5, 6, 7, 8"/>
    <s v="Network 10"/>
    <s v="CHICAGO LAWN"/>
    <s v="Greater Midway"/>
    <n v="703"/>
    <n v="667"/>
    <n v="651"/>
    <s v="613-617"/>
    <m/>
    <m/>
    <n v="49"/>
    <n v="5"/>
    <n v="0"/>
    <n v="51.5"/>
    <n v="1170"/>
    <n v="0.55600000000000005"/>
    <n v="0"/>
    <n v="0"/>
    <n v="0"/>
    <n v="0"/>
    <n v="0"/>
    <n v="0"/>
    <n v="0"/>
    <n v="49"/>
    <n v="5"/>
    <n v="51.5"/>
    <n v="1170"/>
    <n v="0.55600000000000005"/>
    <n v="5"/>
    <n v="4"/>
    <n v="5"/>
    <n v="1"/>
    <n v="10"/>
    <n v="39"/>
    <n v="42"/>
    <n v="65"/>
    <n v="544"/>
    <n v="900"/>
    <n v="0.60399999999999998"/>
    <x v="1"/>
    <s v="No Change"/>
  </r>
  <r>
    <n v="249"/>
    <x v="248"/>
    <s v="MCNAIR"/>
    <s v="NO"/>
    <x v="0"/>
    <s v="Attendance Area School"/>
    <s v="PK, K, 1, 2, 3, 4, 5, 6, 7, 8"/>
    <s v="Network 3"/>
    <s v="AUSTIN"/>
    <s v="West Side"/>
    <n v="370"/>
    <n v="344"/>
    <n v="341"/>
    <s v="333-338"/>
    <m/>
    <m/>
    <n v="42"/>
    <n v="3"/>
    <n v="0"/>
    <n v="43.5"/>
    <n v="990"/>
    <n v="0.34399999999999997"/>
    <n v="0"/>
    <n v="0"/>
    <n v="0"/>
    <n v="0"/>
    <n v="0"/>
    <n v="0"/>
    <n v="0"/>
    <n v="42"/>
    <n v="3"/>
    <n v="43.5"/>
    <n v="990"/>
    <n v="0.34399999999999997"/>
    <n v="5"/>
    <n v="2"/>
    <n v="3"/>
    <n v="9"/>
    <n v="16"/>
    <n v="26"/>
    <n v="37"/>
    <n v="20"/>
    <n v="284"/>
    <n v="600"/>
    <n v="0.47299999999999998"/>
    <x v="1"/>
    <s v="No Change"/>
  </r>
  <r>
    <n v="250"/>
    <x v="249"/>
    <s v="MCPHERSON"/>
    <s v="NO"/>
    <x v="0"/>
    <s v="Attendance Area School"/>
    <s v="PK, K, 1, 2, 3, 4, 5, 6, 7, 8"/>
    <s v="Network 2"/>
    <s v="LINCOLN SQUARE"/>
    <s v="Northwest Side"/>
    <n v="666"/>
    <n v="620"/>
    <n v="650"/>
    <s v="642-644"/>
    <m/>
    <m/>
    <n v="49"/>
    <n v="3"/>
    <n v="0"/>
    <n v="50.5"/>
    <n v="1140"/>
    <n v="0.56999999999999995"/>
    <n v="0"/>
    <n v="0"/>
    <n v="0"/>
    <n v="0"/>
    <n v="0"/>
    <n v="1"/>
    <n v="0"/>
    <n v="50"/>
    <n v="3"/>
    <n v="51.5"/>
    <n v="1170"/>
    <n v="0.55600000000000005"/>
    <n v="7"/>
    <n v="5"/>
    <n v="3"/>
    <n v="2"/>
    <n v="14"/>
    <n v="36"/>
    <n v="75"/>
    <n v="96"/>
    <n v="479"/>
    <n v="810"/>
    <n v="0.59099999999999997"/>
    <x v="1"/>
    <s v="No Change"/>
  </r>
  <r>
    <n v="251"/>
    <x v="250"/>
    <s v="MELODY"/>
    <s v="NO"/>
    <x v="0"/>
    <s v="Attendance Area School"/>
    <s v="PK, K, 1, 2, 3, 4, 5, 6, 7, 8"/>
    <s v="Network 5"/>
    <s v="WEST GARFIELD PARK"/>
    <s v="West Side"/>
    <n v="400"/>
    <n v="326"/>
    <n v="310"/>
    <s v="278-282"/>
    <m/>
    <m/>
    <n v="43"/>
    <n v="1"/>
    <n v="0"/>
    <n v="43.5"/>
    <n v="990"/>
    <n v="0.313"/>
    <n v="0"/>
    <n v="0"/>
    <n v="0"/>
    <n v="0"/>
    <n v="0"/>
    <n v="0"/>
    <n v="0"/>
    <n v="43"/>
    <n v="1"/>
    <n v="43.5"/>
    <n v="990"/>
    <n v="0.313"/>
    <n v="0"/>
    <n v="3"/>
    <n v="1"/>
    <n v="6"/>
    <n v="9"/>
    <n v="34"/>
    <n v="0"/>
    <n v="32"/>
    <n v="278"/>
    <n v="780"/>
    <n v="0.35599999999999998"/>
    <x v="1"/>
    <s v="No Change"/>
  </r>
  <r>
    <n v="252"/>
    <x v="251"/>
    <s v="METCALFE"/>
    <s v="NO"/>
    <x v="0"/>
    <s v="Attendance Area School"/>
    <s v="PK, K, 1, 2, 3, 4, 5, 6, 7, 8"/>
    <s v="Network 13"/>
    <s v="WEST PULLMAN"/>
    <s v="Greater Calumet"/>
    <n v="347"/>
    <n v="299"/>
    <n v="334"/>
    <s v="319-326"/>
    <m/>
    <m/>
    <n v="38"/>
    <n v="0"/>
    <n v="0"/>
    <n v="38"/>
    <n v="870"/>
    <n v="0.38400000000000001"/>
    <n v="4"/>
    <n v="0"/>
    <n v="0"/>
    <n v="0"/>
    <n v="0"/>
    <n v="0"/>
    <n v="0"/>
    <n v="42"/>
    <n v="0"/>
    <n v="42"/>
    <n v="960"/>
    <n v="0.34799999999999998"/>
    <n v="0"/>
    <n v="2"/>
    <n v="0"/>
    <n v="3"/>
    <n v="5"/>
    <n v="37"/>
    <n v="0"/>
    <n v="24"/>
    <n v="310"/>
    <n v="840"/>
    <n v="0.36899999999999999"/>
    <x v="1"/>
    <s v="No Change"/>
  </r>
  <r>
    <n v="253"/>
    <x v="252"/>
    <s v="MIRELES"/>
    <s v="NO"/>
    <x v="0"/>
    <s v="Attendance Area School"/>
    <s v="PK, K, 1, 2, 3, 4, 5, 6, 7, 8"/>
    <s v="Network 12"/>
    <s v="SOUTH CHICAGO"/>
    <s v="Greater Stony Island"/>
    <n v="459"/>
    <n v="420"/>
    <n v="453"/>
    <s v="436-452"/>
    <m/>
    <m/>
    <n v="62"/>
    <n v="3"/>
    <n v="0"/>
    <n v="63.5"/>
    <n v="1440"/>
    <n v="0.315"/>
    <n v="2"/>
    <n v="0"/>
    <n v="0"/>
    <n v="0"/>
    <n v="0"/>
    <n v="0"/>
    <n v="0"/>
    <n v="64"/>
    <n v="3"/>
    <n v="65.5"/>
    <n v="1500"/>
    <n v="0.30199999999999999"/>
    <n v="0"/>
    <n v="2"/>
    <n v="3"/>
    <n v="2"/>
    <n v="4"/>
    <n v="60"/>
    <n v="0"/>
    <n v="25"/>
    <n v="428"/>
    <n v="1380"/>
    <n v="0.31"/>
    <x v="1"/>
    <s v="No Change"/>
  </r>
  <r>
    <n v="254"/>
    <x v="253"/>
    <s v="MITCHELL"/>
    <s v="NO"/>
    <x v="0"/>
    <s v="Attendance Area School"/>
    <s v="PK, K, 1, 2, 3, 4, 5, 6, 7, 8"/>
    <s v="ISP"/>
    <s v="WEST TOWN"/>
    <s v="Greater Milwaukee Avenue"/>
    <n v="405"/>
    <n v="368"/>
    <n v="372"/>
    <s v="362-371"/>
    <m/>
    <m/>
    <n v="18"/>
    <n v="0"/>
    <n v="0"/>
    <n v="18"/>
    <n v="390"/>
    <n v="0.95399999999999996"/>
    <n v="0"/>
    <n v="0"/>
    <n v="0"/>
    <n v="0"/>
    <n v="0"/>
    <n v="1"/>
    <n v="0"/>
    <n v="19"/>
    <n v="0"/>
    <n v="19"/>
    <n v="420"/>
    <n v="0.88600000000000001"/>
    <n v="0"/>
    <n v="1"/>
    <n v="0"/>
    <n v="1"/>
    <n v="2"/>
    <n v="17"/>
    <n v="0"/>
    <n v="20"/>
    <n v="352"/>
    <n v="390"/>
    <n v="0.90300000000000002"/>
    <x v="0"/>
    <s v="No Change"/>
  </r>
  <r>
    <n v="255"/>
    <x v="254"/>
    <s v="MOLLISON"/>
    <s v="NO"/>
    <x v="0"/>
    <s v="Attendance Area School"/>
    <s v="PK, K, 1, 2, 3, 4, 5, 6, 7, 8"/>
    <s v="Network 9"/>
    <s v="GRAND BOULEVARD"/>
    <s v="Bronzeville / South Lakefront"/>
    <n v="294"/>
    <n v="285"/>
    <n v="298"/>
    <s v="285-299"/>
    <m/>
    <m/>
    <n v="21"/>
    <n v="1"/>
    <n v="0"/>
    <n v="21.5"/>
    <n v="480"/>
    <n v="0.621"/>
    <n v="0"/>
    <n v="0"/>
    <n v="0"/>
    <n v="0"/>
    <n v="0"/>
    <n v="0"/>
    <n v="0"/>
    <n v="21"/>
    <n v="1"/>
    <n v="21.5"/>
    <n v="480"/>
    <n v="0.621"/>
    <n v="0"/>
    <n v="1"/>
    <n v="1"/>
    <n v="0"/>
    <n v="1"/>
    <n v="20"/>
    <n v="0"/>
    <n v="18"/>
    <n v="280"/>
    <n v="450"/>
    <n v="0.622"/>
    <x v="1"/>
    <s v="No Change"/>
  </r>
  <r>
    <n v="256"/>
    <x v="255"/>
    <s v="MONROE"/>
    <s v="NO"/>
    <x v="0"/>
    <s v="Attendance Area School"/>
    <s v="PK, K, 1, 2, 3, 4, 5, 6, 7, 8"/>
    <s v="Network 4"/>
    <s v="LOGAN SQUARE"/>
    <s v="Greater Milwaukee Avenue"/>
    <n v="768"/>
    <n v="725"/>
    <n v="701"/>
    <s v="654-661"/>
    <m/>
    <m/>
    <n v="41"/>
    <n v="7"/>
    <n v="0"/>
    <n v="44.5"/>
    <n v="1020"/>
    <n v="0.68700000000000006"/>
    <n v="0"/>
    <n v="0"/>
    <n v="0"/>
    <n v="0"/>
    <n v="0"/>
    <n v="1"/>
    <n v="0"/>
    <n v="42"/>
    <n v="7"/>
    <n v="45.5"/>
    <n v="1050"/>
    <n v="0.66800000000000004"/>
    <n v="1"/>
    <n v="4"/>
    <n v="7"/>
    <n v="0"/>
    <n v="5"/>
    <n v="37"/>
    <n v="13"/>
    <n v="83"/>
    <n v="605"/>
    <n v="840"/>
    <n v="0.72"/>
    <x v="0"/>
    <s v="No Change"/>
  </r>
  <r>
    <n v="257"/>
    <x v="256"/>
    <s v="MOOS"/>
    <s v="NO"/>
    <x v="0"/>
    <s v="Attendance Area School"/>
    <s v="PK, K, 1, 2, 3, 4, 5, 6, 7, 8"/>
    <s v="Network 5"/>
    <s v="WEST TOWN"/>
    <s v="Greater Milwaukee Avenue"/>
    <n v="459"/>
    <n v="427"/>
    <n v="433"/>
    <s v="418-429"/>
    <m/>
    <m/>
    <n v="43"/>
    <n v="0"/>
    <n v="0"/>
    <n v="43"/>
    <n v="990"/>
    <n v="0.437"/>
    <n v="0"/>
    <n v="0"/>
    <n v="0"/>
    <n v="0"/>
    <n v="0"/>
    <n v="0"/>
    <n v="0"/>
    <n v="43"/>
    <n v="0"/>
    <n v="43"/>
    <n v="990"/>
    <n v="0.437"/>
    <n v="0"/>
    <n v="3"/>
    <n v="0"/>
    <n v="1"/>
    <n v="4"/>
    <n v="39"/>
    <n v="0"/>
    <n v="38"/>
    <n v="395"/>
    <n v="900"/>
    <n v="0.439"/>
    <x v="1"/>
    <s v="No Change"/>
  </r>
  <r>
    <n v="258"/>
    <x v="257"/>
    <s v="MORRILL"/>
    <s v="NO"/>
    <x v="0"/>
    <s v="Attendance Area School"/>
    <s v="PK, K, 1, 2, 3, 4, 5, 6, 7, 8"/>
    <s v="Network 10"/>
    <s v="CHICAGO LAWN"/>
    <s v="Greater Midway"/>
    <n v="584"/>
    <n v="525"/>
    <n v="481"/>
    <s v="441-450"/>
    <m/>
    <m/>
    <n v="36"/>
    <n v="2"/>
    <n v="0"/>
    <n v="37"/>
    <n v="840"/>
    <n v="0.57299999999999995"/>
    <n v="0"/>
    <n v="0"/>
    <n v="0"/>
    <n v="0"/>
    <n v="0"/>
    <n v="0"/>
    <n v="0"/>
    <n v="36"/>
    <n v="2"/>
    <n v="37"/>
    <n v="840"/>
    <n v="0.57299999999999995"/>
    <n v="1"/>
    <n v="3"/>
    <n v="2"/>
    <n v="2"/>
    <n v="6"/>
    <n v="30"/>
    <n v="6"/>
    <n v="21"/>
    <n v="454"/>
    <n v="690"/>
    <n v="0.65800000000000003"/>
    <x v="1"/>
    <s v="No Change"/>
  </r>
  <r>
    <n v="259"/>
    <x v="258"/>
    <s v="MORTON"/>
    <s v="NO"/>
    <x v="0"/>
    <s v="Attendance Area School"/>
    <s v="PK, K, 1, 2, 3, 4, 5, 6, 7, 8"/>
    <s v="Network 5"/>
    <s v="HUMBOLDT PARK"/>
    <s v="West Side"/>
    <n v="245"/>
    <n v="203"/>
    <n v="181"/>
    <s v="167-171"/>
    <m/>
    <m/>
    <n v="33"/>
    <n v="1"/>
    <n v="0"/>
    <n v="33.5"/>
    <n v="750"/>
    <n v="0.24099999999999999"/>
    <n v="0"/>
    <n v="0"/>
    <n v="0"/>
    <n v="0"/>
    <n v="0"/>
    <n v="0"/>
    <n v="0"/>
    <n v="33"/>
    <n v="1"/>
    <n v="33.5"/>
    <n v="750"/>
    <n v="0.24099999999999999"/>
    <n v="0"/>
    <n v="2"/>
    <n v="1"/>
    <n v="1"/>
    <n v="3"/>
    <n v="30"/>
    <n v="0"/>
    <n v="14"/>
    <n v="167"/>
    <n v="690"/>
    <n v="0.24199999999999999"/>
    <x v="1"/>
    <s v="No Change"/>
  </r>
  <r>
    <n v="260"/>
    <x v="259"/>
    <s v="MOUNT GREENWOOD"/>
    <s v="NO"/>
    <x v="0"/>
    <s v="Attendance Area School"/>
    <s v="PK, K, 1, 2, 3, 4, 5, 6, 7, 8"/>
    <s v="ISP"/>
    <s v="MOUNT GREENWOOD"/>
    <s v="Far Southwest Side"/>
    <n v="1235"/>
    <n v="1235"/>
    <n v="1148"/>
    <s v="1,118-1,128"/>
    <m/>
    <m/>
    <n v="49"/>
    <n v="2"/>
    <n v="0"/>
    <n v="50"/>
    <n v="1140"/>
    <n v="1.0069999999999999"/>
    <n v="6"/>
    <n v="0"/>
    <n v="0"/>
    <n v="0"/>
    <n v="0"/>
    <n v="0"/>
    <n v="0"/>
    <n v="55"/>
    <n v="2"/>
    <n v="56"/>
    <n v="1290"/>
    <n v="0.89"/>
    <n v="2"/>
    <n v="1"/>
    <n v="2"/>
    <n v="0"/>
    <n v="3"/>
    <n v="52"/>
    <n v="22"/>
    <n v="19"/>
    <n v="1107"/>
    <n v="1200"/>
    <n v="0.92300000000000004"/>
    <x v="0"/>
    <s v="No Change"/>
  </r>
  <r>
    <n v="261"/>
    <x v="260"/>
    <s v="MOUNT VERNON"/>
    <s v="NO"/>
    <x v="0"/>
    <s v="Attendance Area School"/>
    <s v="PK, K, 1, 2, 3, 4, 5, 6, 7, 8"/>
    <s v="Network 13"/>
    <s v="WASHINGTON HEIGHTS"/>
    <s v="Greater Calumet"/>
    <n v="247"/>
    <n v="229"/>
    <n v="244"/>
    <s v="235-239"/>
    <m/>
    <m/>
    <n v="27"/>
    <n v="0"/>
    <n v="0"/>
    <n v="27"/>
    <n v="600"/>
    <n v="0.40699999999999997"/>
    <n v="0"/>
    <n v="0"/>
    <n v="0"/>
    <n v="0"/>
    <n v="0"/>
    <n v="0"/>
    <n v="0"/>
    <n v="27"/>
    <n v="0"/>
    <n v="27"/>
    <n v="600"/>
    <n v="0.40699999999999997"/>
    <n v="0"/>
    <n v="1"/>
    <n v="0"/>
    <n v="3"/>
    <n v="4"/>
    <n v="23"/>
    <n v="0"/>
    <n v="17"/>
    <n v="227"/>
    <n v="510"/>
    <n v="0.44500000000000001"/>
    <x v="1"/>
    <s v="No Change"/>
  </r>
  <r>
    <n v="262"/>
    <x v="261"/>
    <s v="MOZART"/>
    <s v="NO"/>
    <x v="0"/>
    <s v="Attendance Area School"/>
    <s v="PK, K, 1, 2, 3, 4, 5, 6, 7, 8"/>
    <s v="Network 4"/>
    <s v="LOGAN SQUARE"/>
    <s v="Greater Milwaukee Avenue"/>
    <n v="556"/>
    <n v="508"/>
    <n v="480"/>
    <s v="458-464"/>
    <m/>
    <m/>
    <n v="35"/>
    <n v="7"/>
    <n v="0"/>
    <n v="38.5"/>
    <n v="870"/>
    <n v="0.55200000000000005"/>
    <n v="0"/>
    <n v="0"/>
    <n v="0"/>
    <n v="0"/>
    <n v="0"/>
    <n v="0"/>
    <n v="0"/>
    <n v="35"/>
    <n v="7"/>
    <n v="38.5"/>
    <n v="870"/>
    <n v="0.55200000000000005"/>
    <n v="2"/>
    <n v="3"/>
    <n v="7"/>
    <n v="1"/>
    <n v="6"/>
    <n v="29"/>
    <n v="18"/>
    <n v="28"/>
    <n v="434"/>
    <n v="660"/>
    <n v="0.65800000000000003"/>
    <x v="1"/>
    <s v="Efficient to Underutilized"/>
  </r>
  <r>
    <n v="263"/>
    <x v="262"/>
    <s v="MURPHY"/>
    <s v="NO"/>
    <x v="0"/>
    <s v="Attendance Area School"/>
    <s v="PK, K, 1, 2, 3, 4, 5, 6, 7, 8"/>
    <s v="Network 1"/>
    <s v="IRVING PARK"/>
    <s v="Northwest Side"/>
    <n v="573"/>
    <n v="546"/>
    <n v="481"/>
    <s v="470-476"/>
    <m/>
    <m/>
    <n v="24"/>
    <n v="0"/>
    <n v="0"/>
    <n v="24"/>
    <n v="540"/>
    <n v="0.89100000000000001"/>
    <n v="0"/>
    <n v="0"/>
    <n v="0"/>
    <n v="0"/>
    <n v="0"/>
    <n v="0"/>
    <n v="2"/>
    <n v="24"/>
    <n v="2"/>
    <n v="25"/>
    <n v="570"/>
    <n v="0.84399999999999997"/>
    <n v="2"/>
    <n v="3"/>
    <n v="2"/>
    <n v="0"/>
    <n v="5"/>
    <n v="19"/>
    <n v="3"/>
    <n v="55"/>
    <n v="423"/>
    <n v="420"/>
    <n v="1.0069999999999999"/>
    <x v="0"/>
    <s v="No Change"/>
  </r>
  <r>
    <n v="264"/>
    <x v="263"/>
    <s v="MURRAY"/>
    <s v="NO"/>
    <x v="0"/>
    <s v="Citywide"/>
    <s v="K, 1, 2, 3, 4, 5, 6, 7, 8"/>
    <s v="Network 9"/>
    <s v="HYDE PARK"/>
    <s v="Bronzeville / South Lakefront"/>
    <n v="461"/>
    <n v="483"/>
    <n v="484"/>
    <s v="474-482"/>
    <m/>
    <m/>
    <n v="22"/>
    <n v="2"/>
    <n v="0"/>
    <n v="23"/>
    <n v="510"/>
    <n v="0.94899999999999995"/>
    <n v="0"/>
    <n v="0"/>
    <n v="0"/>
    <n v="0"/>
    <n v="0"/>
    <n v="0"/>
    <n v="2"/>
    <n v="22"/>
    <n v="4"/>
    <n v="24"/>
    <n v="540"/>
    <n v="0.89600000000000002"/>
    <n v="0"/>
    <n v="0"/>
    <n v="4"/>
    <n v="0"/>
    <n v="0"/>
    <n v="22"/>
    <n v="0"/>
    <n v="0"/>
    <n v="484"/>
    <n v="480"/>
    <n v="1.008"/>
    <x v="0"/>
    <s v="No Change"/>
  </r>
  <r>
    <n v="265"/>
    <x v="264"/>
    <s v="NASH"/>
    <s v="NO"/>
    <x v="0"/>
    <s v="Attendance Area School"/>
    <s v="PK, K, 1, 2, 3, 4, 5, 6, 7, 8"/>
    <s v="Network 3"/>
    <s v="AUSTIN"/>
    <s v="West Side"/>
    <n v="242"/>
    <n v="231"/>
    <n v="221"/>
    <s v="208-213"/>
    <m/>
    <m/>
    <n v="32"/>
    <n v="0"/>
    <n v="0"/>
    <n v="32"/>
    <n v="720"/>
    <n v="0.307"/>
    <n v="0"/>
    <n v="0"/>
    <n v="0"/>
    <n v="0"/>
    <n v="0"/>
    <n v="1"/>
    <n v="0"/>
    <n v="33"/>
    <n v="0"/>
    <n v="33"/>
    <n v="750"/>
    <n v="0.29499999999999998"/>
    <n v="1"/>
    <n v="2"/>
    <n v="0"/>
    <n v="3"/>
    <n v="6"/>
    <n v="27"/>
    <n v="11"/>
    <n v="26"/>
    <n v="184"/>
    <n v="600"/>
    <n v="0.307"/>
    <x v="1"/>
    <s v="No Change"/>
  </r>
  <r>
    <n v="266"/>
    <x v="265"/>
    <s v="NATIONAL TEACHERS"/>
    <s v="NO"/>
    <x v="0"/>
    <s v="Attendance Area School"/>
    <s v="PK, K, 1, 2, 3, 4, 5, 6, 7, 8"/>
    <s v="Network 6"/>
    <s v="NEAR SOUTH SIDE"/>
    <s v="Central Area"/>
    <n v="822"/>
    <n v="771"/>
    <n v="727"/>
    <s v="720-722"/>
    <m/>
    <m/>
    <n v="52"/>
    <n v="0"/>
    <n v="0"/>
    <n v="52"/>
    <n v="1200"/>
    <n v="0.60599999999999998"/>
    <n v="0"/>
    <n v="0"/>
    <n v="0"/>
    <n v="0"/>
    <n v="0"/>
    <n v="1"/>
    <n v="0"/>
    <n v="53"/>
    <n v="0"/>
    <n v="53"/>
    <n v="1200"/>
    <n v="0.60599999999999998"/>
    <n v="0"/>
    <n v="3"/>
    <n v="0"/>
    <n v="6"/>
    <n v="9"/>
    <n v="44"/>
    <n v="0"/>
    <n v="48"/>
    <n v="679"/>
    <n v="990"/>
    <n v="0.68600000000000005"/>
    <x v="1"/>
    <s v="Efficient to Underutilized"/>
  </r>
  <r>
    <n v="267"/>
    <x v="266"/>
    <s v="NEIL"/>
    <s v="NO"/>
    <x v="0"/>
    <s v="Attendance Area School"/>
    <s v="PK, K, 1, 2, 3, 4, 5, 6, 7, 8"/>
    <s v="Network 12"/>
    <s v="CHATHAM"/>
    <s v="Greater Stony Island"/>
    <n v="288"/>
    <n v="265"/>
    <n v="264"/>
    <s v="255-262"/>
    <m/>
    <m/>
    <n v="26"/>
    <n v="2"/>
    <n v="0"/>
    <n v="27"/>
    <n v="600"/>
    <n v="0.44"/>
    <n v="0"/>
    <n v="0"/>
    <n v="0"/>
    <n v="0"/>
    <n v="0"/>
    <n v="0"/>
    <n v="0"/>
    <n v="26"/>
    <n v="2"/>
    <n v="27"/>
    <n v="600"/>
    <n v="0.44"/>
    <n v="7"/>
    <n v="1"/>
    <n v="2"/>
    <n v="1"/>
    <n v="9"/>
    <n v="17"/>
    <n v="62"/>
    <n v="18"/>
    <n v="184"/>
    <n v="390"/>
    <n v="0.47199999999999998"/>
    <x v="1"/>
    <s v="No Change"/>
  </r>
  <r>
    <n v="268"/>
    <x v="267"/>
    <s v="NETTELHORST"/>
    <s v="NO"/>
    <x v="0"/>
    <s v="Attendance Area School"/>
    <s v="PK, K, 1, 2, 3, 4, 5, 6, 7, 8"/>
    <s v="Network 4"/>
    <s v="LAKE VIEW"/>
    <s v="Greater Lincoln Park"/>
    <n v="778"/>
    <n v="714"/>
    <n v="675"/>
    <s v="647-651"/>
    <m/>
    <m/>
    <n v="38"/>
    <n v="1"/>
    <n v="0"/>
    <n v="38.5"/>
    <n v="870"/>
    <n v="0.77600000000000002"/>
    <n v="0"/>
    <n v="0"/>
    <n v="0"/>
    <n v="0"/>
    <n v="0"/>
    <n v="1"/>
    <n v="0"/>
    <n v="39"/>
    <n v="1"/>
    <n v="39.5"/>
    <n v="900"/>
    <n v="0.75"/>
    <n v="1"/>
    <n v="3"/>
    <n v="1"/>
    <n v="3"/>
    <n v="7"/>
    <n v="32"/>
    <n v="13"/>
    <n v="60"/>
    <n v="602"/>
    <n v="720"/>
    <n v="0.83599999999999997"/>
    <x v="0"/>
    <s v="No Change"/>
  </r>
  <r>
    <n v="269"/>
    <x v="268"/>
    <s v="NEW FIELD"/>
    <s v="NO"/>
    <x v="0"/>
    <s v="Attendance Area School"/>
    <s v="PK, K, 1, 2, 3, 4"/>
    <s v="Network 2"/>
    <s v="ROGERS PARK"/>
    <s v="North Lakefront"/>
    <n v="615"/>
    <n v="573"/>
    <n v="544"/>
    <s v="518-526"/>
    <m/>
    <m/>
    <n v="31"/>
    <n v="0"/>
    <n v="0"/>
    <n v="31"/>
    <n v="690"/>
    <n v="0.78800000000000003"/>
    <n v="0"/>
    <n v="0"/>
    <n v="0"/>
    <n v="0"/>
    <n v="0"/>
    <n v="0"/>
    <n v="0"/>
    <n v="31"/>
    <n v="0"/>
    <n v="31"/>
    <n v="690"/>
    <n v="0.78800000000000003"/>
    <n v="2"/>
    <n v="4"/>
    <n v="0"/>
    <n v="0"/>
    <n v="6"/>
    <n v="25"/>
    <n v="31"/>
    <n v="72"/>
    <n v="441"/>
    <n v="570"/>
    <n v="0.77400000000000002"/>
    <x v="0"/>
    <s v="No Change"/>
  </r>
  <r>
    <n v="270"/>
    <x v="269"/>
    <s v="NEW SULLIVAN"/>
    <s v="NO"/>
    <x v="0"/>
    <s v="Attendance Area School"/>
    <s v="PK, K, 1, 2, 3, 4, 5, 6, 7, 8"/>
    <s v="Network 12"/>
    <s v="SOUTH CHICAGO"/>
    <s v="Greater Stony Island"/>
    <n v="517"/>
    <n v="431"/>
    <n v="405"/>
    <s v="380-396"/>
    <m/>
    <m/>
    <n v="37"/>
    <n v="6"/>
    <n v="0"/>
    <n v="40"/>
    <n v="900"/>
    <n v="0.45"/>
    <n v="0"/>
    <n v="0"/>
    <n v="0"/>
    <n v="0"/>
    <n v="0"/>
    <n v="0"/>
    <n v="0"/>
    <n v="37"/>
    <n v="6"/>
    <n v="40"/>
    <n v="900"/>
    <n v="0.45"/>
    <n v="6"/>
    <n v="3"/>
    <n v="6"/>
    <n v="2"/>
    <n v="11"/>
    <n v="26"/>
    <n v="45"/>
    <n v="41"/>
    <n v="319"/>
    <n v="600"/>
    <n v="0.53200000000000003"/>
    <x v="1"/>
    <s v="No Change"/>
  </r>
  <r>
    <n v="271"/>
    <x v="270"/>
    <s v="NEWBERRY"/>
    <s v="NO"/>
    <x v="0"/>
    <s v="Citywide"/>
    <s v="PK, K, 1, 2, 3, 4, 5, 6, 7, 8"/>
    <s v="Network 4"/>
    <s v="LINCOLN PARK"/>
    <s v="Greater Lincoln Park"/>
    <n v="465"/>
    <n v="418"/>
    <n v="386"/>
    <s v="366-370"/>
    <m/>
    <m/>
    <n v="29"/>
    <n v="0"/>
    <n v="0"/>
    <n v="29"/>
    <n v="660"/>
    <n v="0.58499999999999996"/>
    <n v="0"/>
    <n v="0"/>
    <n v="0"/>
    <n v="0"/>
    <n v="0"/>
    <n v="0"/>
    <n v="0"/>
    <n v="29"/>
    <n v="0"/>
    <n v="29"/>
    <n v="660"/>
    <n v="0.58499999999999996"/>
    <n v="0"/>
    <n v="1"/>
    <n v="0"/>
    <n v="1"/>
    <n v="2"/>
    <n v="27"/>
    <n v="0"/>
    <n v="19"/>
    <n v="367"/>
    <n v="600"/>
    <n v="0.61199999999999999"/>
    <x v="1"/>
    <s v="No Change"/>
  </r>
  <r>
    <n v="272"/>
    <x v="271"/>
    <s v="NICHOLSON"/>
    <s v="NO"/>
    <x v="0"/>
    <s v="Attendance Area School"/>
    <s v="PK, K, 1, 2, 3, 4, 5, 6, 7, 8"/>
    <s v="Network 11"/>
    <s v="ENGLEWOOD"/>
    <s v="South Side"/>
    <n v="459"/>
    <n v="447"/>
    <n v="448"/>
    <s v="420-423"/>
    <m/>
    <m/>
    <n v="41"/>
    <n v="1"/>
    <n v="0"/>
    <n v="41.5"/>
    <n v="930"/>
    <n v="0.48199999999999998"/>
    <n v="0"/>
    <n v="0"/>
    <n v="0"/>
    <n v="0"/>
    <n v="0"/>
    <n v="0"/>
    <n v="0"/>
    <n v="41"/>
    <n v="1"/>
    <n v="41.5"/>
    <n v="930"/>
    <n v="0.48199999999999998"/>
    <n v="0"/>
    <n v="2"/>
    <n v="1"/>
    <n v="4"/>
    <n v="6"/>
    <n v="35"/>
    <n v="0"/>
    <n v="40"/>
    <n v="408"/>
    <n v="780"/>
    <n v="0.52300000000000002"/>
    <x v="1"/>
    <s v="No Change"/>
  </r>
  <r>
    <n v="273"/>
    <x v="272"/>
    <s v="NIGHTINGALE"/>
    <s v="NO"/>
    <x v="0"/>
    <s v="Attendance Area School"/>
    <s v="PK, K, 1, 2, 3, 4, 5, 6, 7, 8"/>
    <s v="Network 8"/>
    <s v="GAGE PARK"/>
    <s v="Greater Midway"/>
    <n v="1170"/>
    <n v="1082"/>
    <n v="1054"/>
    <s v="1,003-1,011"/>
    <m/>
    <m/>
    <n v="45"/>
    <n v="6"/>
    <n v="0"/>
    <n v="48"/>
    <n v="1080"/>
    <n v="0.97599999999999998"/>
    <n v="10"/>
    <n v="0"/>
    <n v="0"/>
    <n v="0"/>
    <n v="0"/>
    <n v="0"/>
    <n v="2"/>
    <n v="55"/>
    <n v="8"/>
    <n v="59"/>
    <n v="1350"/>
    <n v="0.78100000000000003"/>
    <n v="2"/>
    <n v="6"/>
    <n v="8"/>
    <n v="1"/>
    <n v="9"/>
    <n v="46"/>
    <n v="21"/>
    <n v="67"/>
    <n v="966"/>
    <n v="1050"/>
    <n v="0.92"/>
    <x v="0"/>
    <s v="No Change"/>
  </r>
  <r>
    <n v="274"/>
    <x v="273"/>
    <s v="NINOS HEROES"/>
    <s v="NO"/>
    <x v="0"/>
    <s v="Attendance Area School"/>
    <s v="PK, K, 1, 2, 3, 4, 5, 6, 7, 8"/>
    <s v="Network 12"/>
    <s v="SOUTH CHICAGO"/>
    <s v="Greater Stony Island"/>
    <n v="338"/>
    <n v="291"/>
    <n v="325"/>
    <s v="321-324"/>
    <m/>
    <m/>
    <n v="28"/>
    <n v="2"/>
    <n v="0"/>
    <n v="29"/>
    <n v="660"/>
    <n v="0.49199999999999999"/>
    <n v="0"/>
    <n v="0"/>
    <n v="0"/>
    <n v="0"/>
    <n v="0"/>
    <n v="2"/>
    <n v="0"/>
    <n v="30"/>
    <n v="2"/>
    <n v="31"/>
    <n v="690"/>
    <n v="0.47099999999999997"/>
    <n v="0"/>
    <n v="2"/>
    <n v="2"/>
    <n v="1"/>
    <n v="3"/>
    <n v="27"/>
    <n v="0"/>
    <n v="18"/>
    <n v="307"/>
    <n v="600"/>
    <n v="0.51200000000000001"/>
    <x v="1"/>
    <s v="No Change"/>
  </r>
  <r>
    <n v="275"/>
    <x v="274"/>
    <s v="NIXON"/>
    <s v="NO"/>
    <x v="0"/>
    <s v="Attendance Area School"/>
    <s v="PK, K, 1, 2, 3, 4, 5, 6"/>
    <s v="Network 4"/>
    <s v="HERMOSA"/>
    <s v="Far Northwest Side"/>
    <n v="722"/>
    <n v="667"/>
    <n v="588"/>
    <s v="569-572"/>
    <m/>
    <m/>
    <n v="42"/>
    <n v="2"/>
    <n v="0"/>
    <n v="43"/>
    <n v="990"/>
    <n v="0.59399999999999997"/>
    <n v="0"/>
    <n v="0"/>
    <n v="0"/>
    <n v="0"/>
    <n v="0"/>
    <n v="1"/>
    <n v="0"/>
    <n v="43"/>
    <n v="2"/>
    <n v="44"/>
    <n v="990"/>
    <n v="0.59399999999999997"/>
    <n v="0"/>
    <n v="2"/>
    <n v="2"/>
    <n v="2"/>
    <n v="4"/>
    <n v="39"/>
    <n v="0"/>
    <n v="37"/>
    <n v="551"/>
    <n v="900"/>
    <n v="0.61199999999999999"/>
    <x v="1"/>
    <s v="No Change"/>
  </r>
  <r>
    <n v="276"/>
    <x v="275"/>
    <s v="NOBEL"/>
    <s v="NO"/>
    <x v="0"/>
    <s v="Attendance Area School"/>
    <s v="PK, K, 1, 2, 3, 4, 5, 6, 7, 8"/>
    <s v="ISP"/>
    <s v="HUMBOLDT PARK"/>
    <s v="West Side"/>
    <n v="703"/>
    <n v="643"/>
    <n v="603"/>
    <s v="564-581"/>
    <m/>
    <m/>
    <n v="29"/>
    <n v="1"/>
    <n v="0"/>
    <n v="29.5"/>
    <n v="660"/>
    <n v="0.91400000000000003"/>
    <n v="0"/>
    <n v="0"/>
    <n v="0"/>
    <n v="0"/>
    <n v="0"/>
    <n v="2"/>
    <n v="0"/>
    <n v="31"/>
    <n v="1"/>
    <n v="31.5"/>
    <n v="720"/>
    <n v="0.83799999999999997"/>
    <n v="0"/>
    <n v="3"/>
    <n v="1"/>
    <n v="1"/>
    <n v="4"/>
    <n v="27"/>
    <n v="0"/>
    <n v="31"/>
    <n v="572"/>
    <n v="600"/>
    <n v="0.95299999999999996"/>
    <x v="0"/>
    <s v="No Change"/>
  </r>
  <r>
    <n v="277"/>
    <x v="276"/>
    <s v="NORTH RIVER"/>
    <s v="NO"/>
    <x v="0"/>
    <s v="Citywide"/>
    <s v="PK, K, 1, 2, 3, 4, 5, 6, 7, 8"/>
    <s v="Network 1"/>
    <s v="ALBANY PARK"/>
    <s v="Northwest Side"/>
    <n v="300"/>
    <n v="276"/>
    <n v="259"/>
    <s v="243-247"/>
    <m/>
    <m/>
    <n v="0"/>
    <n v="0"/>
    <n v="0"/>
    <n v="0"/>
    <n v="0"/>
    <s v="--"/>
    <n v="0"/>
    <n v="0"/>
    <n v="11"/>
    <n v="7"/>
    <n v="0"/>
    <n v="0"/>
    <n v="0"/>
    <n v="11"/>
    <n v="7"/>
    <n v="14.5"/>
    <n v="330"/>
    <n v="0.78500000000000003"/>
    <n v="2"/>
    <n v="1"/>
    <n v="7"/>
    <n v="1"/>
    <n v="4"/>
    <n v="7"/>
    <n v="27"/>
    <n v="21"/>
    <n v="211"/>
    <n v="150"/>
    <n v="1.407"/>
    <x v="2"/>
    <s v="Efficient to Overcrowded"/>
  </r>
  <r>
    <n v="278"/>
    <x v="277"/>
    <s v="NORWOOD PARK"/>
    <s v="NO"/>
    <x v="0"/>
    <s v="Attendance Area School"/>
    <s v="PK, K, 1, 2, 3, 4, 5, 6, 7, 8"/>
    <s v="Network 1"/>
    <s v="NORWOOD PARK"/>
    <s v="Far Northwest Side"/>
    <n v="448"/>
    <n v="427"/>
    <n v="382"/>
    <s v="351-362"/>
    <m/>
    <m/>
    <n v="14"/>
    <n v="2"/>
    <n v="0"/>
    <n v="15"/>
    <n v="330"/>
    <n v="1.1579999999999999"/>
    <n v="0"/>
    <n v="0"/>
    <n v="0"/>
    <n v="0"/>
    <n v="0"/>
    <n v="3"/>
    <n v="0"/>
    <n v="17"/>
    <n v="2"/>
    <n v="18"/>
    <n v="390"/>
    <n v="0.97899999999999998"/>
    <n v="0"/>
    <n v="1"/>
    <n v="2"/>
    <n v="1"/>
    <n v="2"/>
    <n v="15"/>
    <n v="0"/>
    <n v="19"/>
    <n v="363"/>
    <n v="330"/>
    <n v="1.1000000000000001"/>
    <x v="0"/>
    <s v="Overcrowded to Efficient"/>
  </r>
  <r>
    <n v="279"/>
    <x v="278"/>
    <s v="OGDEN ES"/>
    <s v="NO"/>
    <x v="0"/>
    <s v="Attendance Area School"/>
    <s v="PK, K, 1, 2, 3, 4, 5, 6, 7, 8"/>
    <s v="Network 15"/>
    <s v="NEAR NORTH SIDE"/>
    <s v="Central Area"/>
    <n v="1111"/>
    <n v="946"/>
    <n v="894"/>
    <s v="795-833"/>
    <m/>
    <m/>
    <n v="63"/>
    <n v="6"/>
    <n v="0"/>
    <n v="66"/>
    <n v="1500"/>
    <n v="0.59599999999999997"/>
    <n v="0"/>
    <n v="0"/>
    <n v="0"/>
    <n v="0"/>
    <n v="0"/>
    <n v="0"/>
    <n v="2"/>
    <n v="63"/>
    <n v="8"/>
    <n v="67"/>
    <n v="1530"/>
    <n v="0.58399999999999996"/>
    <n v="0"/>
    <n v="2"/>
    <n v="8"/>
    <n v="1"/>
    <n v="3"/>
    <n v="60"/>
    <n v="0"/>
    <n v="33"/>
    <n v="861"/>
    <n v="1380"/>
    <n v="0.624"/>
    <x v="1"/>
    <s v="No Change"/>
  </r>
  <r>
    <n v="280"/>
    <x v="279"/>
    <s v="OGLESBY"/>
    <s v="NO"/>
    <x v="0"/>
    <s v="Attendance Area School"/>
    <s v="PK, K, 1, 2, 3, 4, 5, 6, 7, 8"/>
    <s v="Network 11"/>
    <s v="AUBURN GRESHAM"/>
    <s v="South Side"/>
    <n v="405"/>
    <n v="351"/>
    <n v="272"/>
    <s v="237-252"/>
    <m/>
    <m/>
    <n v="24"/>
    <n v="2"/>
    <n v="0"/>
    <n v="25"/>
    <n v="570"/>
    <n v="0.47699999999999998"/>
    <n v="0"/>
    <n v="0"/>
    <n v="0"/>
    <n v="0"/>
    <n v="0"/>
    <n v="1"/>
    <n v="0"/>
    <n v="25"/>
    <n v="2"/>
    <n v="26"/>
    <n v="600"/>
    <n v="0.45300000000000001"/>
    <n v="0"/>
    <n v="2"/>
    <n v="2"/>
    <n v="0"/>
    <n v="2"/>
    <n v="23"/>
    <n v="0"/>
    <n v="21"/>
    <n v="251"/>
    <n v="510"/>
    <n v="0.49199999999999999"/>
    <x v="1"/>
    <s v="No Change"/>
  </r>
  <r>
    <n v="281"/>
    <x v="280"/>
    <s v="OKEEFFE"/>
    <s v="NO"/>
    <x v="0"/>
    <s v="Attendance Area School"/>
    <s v="PK, K, 1, 2, 3, 4, 5, 6, 7, 8"/>
    <s v="Network 12"/>
    <s v="SOUTH SHORE"/>
    <s v="Greater Stony Island"/>
    <n v="582"/>
    <n v="538"/>
    <n v="507"/>
    <s v="468-475"/>
    <m/>
    <m/>
    <n v="38"/>
    <n v="0"/>
    <n v="0"/>
    <n v="38"/>
    <n v="870"/>
    <n v="0.58299999999999996"/>
    <n v="0"/>
    <n v="0"/>
    <n v="0"/>
    <n v="0"/>
    <n v="0"/>
    <n v="1"/>
    <n v="1"/>
    <n v="39"/>
    <n v="1"/>
    <n v="39.5"/>
    <n v="900"/>
    <n v="0.56299999999999994"/>
    <n v="0"/>
    <n v="3"/>
    <n v="1"/>
    <n v="4"/>
    <n v="7"/>
    <n v="32"/>
    <n v="0"/>
    <n v="43"/>
    <n v="464"/>
    <n v="720"/>
    <n v="0.64400000000000002"/>
    <x v="1"/>
    <s v="No Change"/>
  </r>
  <r>
    <n v="282"/>
    <x v="281"/>
    <s v="ONAHAN"/>
    <s v="NO"/>
    <x v="0"/>
    <s v="Attendance Area School"/>
    <s v="PK, K, 1, 2, 3, 4, 5, 6, 7, 8"/>
    <s v="Network 1"/>
    <s v="NORWOOD PARK"/>
    <s v="Far Northwest Side"/>
    <n v="674"/>
    <n v="677"/>
    <n v="662"/>
    <s v="664-672"/>
    <m/>
    <m/>
    <n v="30"/>
    <n v="1"/>
    <n v="0"/>
    <n v="30.5"/>
    <n v="690"/>
    <n v="0.95899999999999996"/>
    <n v="0"/>
    <n v="0"/>
    <n v="0"/>
    <n v="0"/>
    <n v="0"/>
    <n v="0"/>
    <n v="0"/>
    <n v="30"/>
    <n v="1"/>
    <n v="30.5"/>
    <n v="690"/>
    <n v="0.95899999999999996"/>
    <n v="0"/>
    <n v="1"/>
    <n v="1"/>
    <n v="0"/>
    <n v="1"/>
    <n v="29"/>
    <n v="0"/>
    <n v="19"/>
    <n v="643"/>
    <n v="660"/>
    <n v="0.97399999999999998"/>
    <x v="0"/>
    <s v="No Change"/>
  </r>
  <r>
    <n v="283"/>
    <x v="282"/>
    <s v="ORIOLE PARK"/>
    <s v="NO"/>
    <x v="0"/>
    <s v="Attendance Area School"/>
    <s v="PK, K, 1, 2, 3, 4, 5, 6, 7, 8"/>
    <s v="Network 1"/>
    <s v="NORWOOD PARK"/>
    <s v="Far Northwest Side"/>
    <n v="725"/>
    <n v="672"/>
    <n v="621"/>
    <s v="568-581"/>
    <m/>
    <m/>
    <n v="35"/>
    <n v="1"/>
    <n v="0"/>
    <n v="35.5"/>
    <n v="810"/>
    <n v="0.76700000000000002"/>
    <n v="0"/>
    <n v="0"/>
    <n v="0"/>
    <n v="0"/>
    <n v="0"/>
    <n v="0"/>
    <n v="1"/>
    <n v="35"/>
    <n v="2"/>
    <n v="36"/>
    <n v="810"/>
    <n v="0.76700000000000002"/>
    <n v="0"/>
    <n v="2"/>
    <n v="2"/>
    <n v="1"/>
    <n v="3"/>
    <n v="32"/>
    <n v="0"/>
    <n v="38"/>
    <n v="583"/>
    <n v="720"/>
    <n v="0.81"/>
    <x v="0"/>
    <s v="No Change"/>
  </r>
  <r>
    <n v="284"/>
    <x v="283"/>
    <s v="OROZCO"/>
    <s v="NO"/>
    <x v="0"/>
    <s v="Citywide"/>
    <s v="PK, K, 1, 2, 3, 4, 5, 6, 7, 8"/>
    <s v="Network 7"/>
    <s v="LOWER WEST SIDE"/>
    <s v="Pilsen / Little Village"/>
    <n v="460"/>
    <n v="370"/>
    <n v="275"/>
    <s v="265-297"/>
    <m/>
    <m/>
    <n v="31"/>
    <n v="3"/>
    <n v="0"/>
    <n v="32.5"/>
    <n v="750"/>
    <n v="0.36699999999999999"/>
    <n v="0"/>
    <n v="0"/>
    <n v="0"/>
    <n v="0"/>
    <n v="0"/>
    <n v="0"/>
    <n v="0"/>
    <n v="31"/>
    <n v="3"/>
    <n v="32.5"/>
    <n v="750"/>
    <n v="0.36699999999999999"/>
    <n v="2"/>
    <n v="1"/>
    <n v="3"/>
    <n v="0"/>
    <n v="3"/>
    <n v="28"/>
    <n v="8"/>
    <n v="27"/>
    <n v="240"/>
    <n v="630"/>
    <n v="0.38100000000000001"/>
    <x v="1"/>
    <s v="No Change"/>
  </r>
  <r>
    <n v="285"/>
    <x v="284"/>
    <s v="ORTIZ DE DOMINGUEZ"/>
    <s v="NO"/>
    <x v="0"/>
    <s v="Attendance Area School"/>
    <s v="PK, K, 1, 2"/>
    <s v="ISP"/>
    <s v="SOUTH LAWNDALE"/>
    <s v="Pilsen / Little Village"/>
    <n v="490"/>
    <n v="415"/>
    <n v="396"/>
    <s v="392-396"/>
    <m/>
    <m/>
    <n v="29"/>
    <n v="0"/>
    <n v="0"/>
    <n v="29"/>
    <n v="660"/>
    <n v="0.6"/>
    <n v="0"/>
    <n v="0"/>
    <n v="0"/>
    <n v="0"/>
    <n v="0"/>
    <n v="0"/>
    <n v="0"/>
    <n v="29"/>
    <n v="0"/>
    <n v="29"/>
    <n v="660"/>
    <n v="0.6"/>
    <n v="4"/>
    <n v="5"/>
    <n v="0"/>
    <n v="0"/>
    <n v="9"/>
    <n v="20"/>
    <n v="44"/>
    <n v="63"/>
    <n v="289"/>
    <n v="450"/>
    <n v="0.64200000000000002"/>
    <x v="1"/>
    <s v="No Change"/>
  </r>
  <r>
    <n v="286"/>
    <x v="285"/>
    <s v="OTIS"/>
    <s v="NO"/>
    <x v="0"/>
    <s v="Attendance Area School"/>
    <s v="PK, K, 1, 2, 3, 4, 5, 6, 7, 8"/>
    <s v="Network 6"/>
    <s v="WEST TOWN"/>
    <s v="Greater Milwaukee Avenue"/>
    <n v="381"/>
    <n v="335"/>
    <n v="309"/>
    <s v="298-299"/>
    <m/>
    <m/>
    <n v="32"/>
    <n v="3"/>
    <n v="0"/>
    <n v="33.5"/>
    <n v="750"/>
    <n v="0.41199999999999998"/>
    <n v="0"/>
    <n v="0"/>
    <n v="0"/>
    <n v="0"/>
    <n v="0"/>
    <n v="1"/>
    <n v="1"/>
    <n v="33"/>
    <n v="4"/>
    <n v="35"/>
    <n v="780"/>
    <n v="0.39600000000000002"/>
    <n v="8"/>
    <n v="2"/>
    <n v="4"/>
    <n v="1"/>
    <n v="11"/>
    <n v="22"/>
    <n v="55"/>
    <n v="26"/>
    <n v="228"/>
    <n v="480"/>
    <n v="0.47499999999999998"/>
    <x v="1"/>
    <s v="No Change"/>
  </r>
  <r>
    <n v="287"/>
    <x v="286"/>
    <s v="OTOOLE"/>
    <s v="NO"/>
    <x v="0"/>
    <s v="Attendance Area School"/>
    <s v="PK, K, 1, 2, 3, 4, 5, 6, 7, 8"/>
    <s v="Network 11"/>
    <s v="WEST ENGLEWOOD"/>
    <s v="South Side"/>
    <n v="338"/>
    <n v="309"/>
    <n v="328"/>
    <s v="318-329"/>
    <m/>
    <m/>
    <n v="34"/>
    <n v="4"/>
    <n v="0"/>
    <n v="36"/>
    <n v="810"/>
    <n v="0.40500000000000003"/>
    <n v="0"/>
    <n v="0"/>
    <n v="0"/>
    <n v="0"/>
    <n v="0"/>
    <n v="0"/>
    <n v="0"/>
    <n v="34"/>
    <n v="4"/>
    <n v="36"/>
    <n v="810"/>
    <n v="0.40500000000000003"/>
    <n v="0"/>
    <n v="2"/>
    <n v="4"/>
    <n v="2"/>
    <n v="4"/>
    <n v="30"/>
    <n v="0"/>
    <n v="25"/>
    <n v="303"/>
    <n v="690"/>
    <n v="0.439"/>
    <x v="1"/>
    <s v="No Change"/>
  </r>
  <r>
    <n v="288"/>
    <x v="287"/>
    <s v="OWEN"/>
    <s v="NO"/>
    <x v="0"/>
    <s v="Citywide"/>
    <s v="PK, K, 1, 2, 3, 4, 5, 6, 7, 8"/>
    <s v="Network 10"/>
    <s v="ASHBURN"/>
    <s v="South Side"/>
    <n v="281"/>
    <n v="272"/>
    <n v="267"/>
    <s v="268-269"/>
    <m/>
    <m/>
    <n v="15"/>
    <n v="1"/>
    <n v="0"/>
    <n v="15.5"/>
    <n v="330"/>
    <n v="0.80900000000000005"/>
    <n v="0"/>
    <n v="0"/>
    <n v="0"/>
    <n v="0"/>
    <n v="0"/>
    <n v="0"/>
    <n v="0"/>
    <n v="15"/>
    <n v="1"/>
    <n v="15.5"/>
    <n v="330"/>
    <n v="0.80900000000000005"/>
    <n v="0"/>
    <n v="1"/>
    <n v="1"/>
    <n v="1"/>
    <n v="2"/>
    <n v="13"/>
    <n v="0"/>
    <n v="19"/>
    <n v="248"/>
    <n v="300"/>
    <n v="0.82699999999999996"/>
    <x v="0"/>
    <s v="No Change"/>
  </r>
  <r>
    <n v="289"/>
    <x v="288"/>
    <s v="OWENS"/>
    <s v="NO"/>
    <x v="0"/>
    <s v="Attendance Area School"/>
    <s v="PK, K, 1, 2, 3, 4, 5, 6, 7, 8"/>
    <s v="Network 13"/>
    <s v="WEST PULLMAN"/>
    <s v="Greater Calumet"/>
    <n v="369"/>
    <n v="346"/>
    <n v="341"/>
    <s v="330-343"/>
    <m/>
    <m/>
    <n v="38"/>
    <n v="5"/>
    <n v="0"/>
    <n v="40.5"/>
    <n v="930"/>
    <n v="0.36699999999999999"/>
    <n v="0"/>
    <n v="0"/>
    <n v="0"/>
    <n v="0"/>
    <n v="0"/>
    <n v="1"/>
    <n v="1"/>
    <n v="39"/>
    <n v="6"/>
    <n v="42"/>
    <n v="960"/>
    <n v="0.35499999999999998"/>
    <n v="3"/>
    <n v="2"/>
    <n v="6"/>
    <n v="1"/>
    <n v="6"/>
    <n v="33"/>
    <n v="29"/>
    <n v="25"/>
    <n v="287"/>
    <n v="750"/>
    <n v="0.38300000000000001"/>
    <x v="1"/>
    <s v="No Change"/>
  </r>
  <r>
    <n v="290"/>
    <x v="289"/>
    <s v="PALMER"/>
    <s v="NO"/>
    <x v="0"/>
    <s v="Attendance Area School"/>
    <s v="PK, K, 1, 2, 3, 4, 5, 6, 7, 8"/>
    <s v="ISP"/>
    <s v="ALBANY PARK"/>
    <s v="Northwest Side"/>
    <n v="733"/>
    <n v="732"/>
    <n v="730"/>
    <s v="719-730"/>
    <m/>
    <m/>
    <n v="30"/>
    <n v="1"/>
    <n v="12"/>
    <n v="42.5"/>
    <n v="960"/>
    <n v="0.76"/>
    <n v="0"/>
    <n v="0"/>
    <n v="0"/>
    <n v="0"/>
    <n v="0"/>
    <n v="0"/>
    <n v="1"/>
    <n v="42"/>
    <n v="2"/>
    <n v="43"/>
    <n v="990"/>
    <n v="0.73699999999999999"/>
    <n v="0"/>
    <n v="3"/>
    <n v="2"/>
    <n v="1"/>
    <n v="4"/>
    <n v="38"/>
    <n v="0"/>
    <n v="58"/>
    <n v="672"/>
    <n v="870"/>
    <n v="0.77200000000000002"/>
    <x v="0"/>
    <s v="No Change"/>
  </r>
  <r>
    <n v="291"/>
    <x v="290"/>
    <s v="PARK MANOR"/>
    <s v="NO"/>
    <x v="0"/>
    <s v="Attendance Area School"/>
    <s v="PK, K, 1, 2, 3, 4, 5, 6, 7, 8"/>
    <s v="Network 12"/>
    <s v="GREATER GRAND CROSSING"/>
    <s v="Greater Stony Island"/>
    <n v="294"/>
    <n v="258"/>
    <n v="243"/>
    <s v="234-246"/>
    <m/>
    <m/>
    <n v="22"/>
    <n v="0"/>
    <n v="0"/>
    <n v="22"/>
    <n v="480"/>
    <n v="0.50600000000000001"/>
    <n v="0"/>
    <n v="0"/>
    <n v="0"/>
    <n v="0"/>
    <n v="0"/>
    <n v="0"/>
    <n v="0"/>
    <n v="22"/>
    <n v="0"/>
    <n v="22"/>
    <n v="480"/>
    <n v="0.50600000000000001"/>
    <n v="0"/>
    <n v="1"/>
    <n v="0"/>
    <n v="3"/>
    <n v="4"/>
    <n v="18"/>
    <n v="0"/>
    <n v="20"/>
    <n v="223"/>
    <n v="390"/>
    <n v="0.57199999999999995"/>
    <x v="1"/>
    <s v="No Change"/>
  </r>
  <r>
    <n v="292"/>
    <x v="291"/>
    <s v="PARKER"/>
    <s v="NO"/>
    <x v="0"/>
    <s v="Attendance Area School"/>
    <s v="PK, K, 1, 2, 3, 4, 5, 6, 7, 8"/>
    <s v="Network 11"/>
    <s v="ENGLEWOOD"/>
    <s v="South Side"/>
    <n v="444"/>
    <n v="402"/>
    <n v="393"/>
    <s v="376-384"/>
    <m/>
    <m/>
    <n v="70"/>
    <n v="0"/>
    <n v="0"/>
    <n v="70"/>
    <n v="1590"/>
    <n v="0.247"/>
    <n v="0"/>
    <n v="0"/>
    <n v="0"/>
    <n v="0"/>
    <n v="0"/>
    <n v="0"/>
    <n v="0"/>
    <n v="70"/>
    <n v="0"/>
    <n v="70"/>
    <n v="1590"/>
    <n v="0.247"/>
    <m/>
    <n v="4"/>
    <n v="0"/>
    <n v="14"/>
    <n v="18"/>
    <n v="52"/>
    <n v="0"/>
    <n v="35"/>
    <n v="358"/>
    <n v="1200"/>
    <n v="0.29799999999999999"/>
    <x v="1"/>
    <s v="No Change"/>
  </r>
  <r>
    <n v="293"/>
    <x v="292"/>
    <s v="PARKSIDE"/>
    <s v="NO"/>
    <x v="0"/>
    <s v="Attendance Area School"/>
    <s v="PK, K, 1, 2, 3, 4, 5, 6, 7, 8"/>
    <s v="Network 12"/>
    <s v="SOUTH SHORE"/>
    <s v="Greater Stony Island"/>
    <n v="253"/>
    <n v="250"/>
    <n v="241"/>
    <s v="246-250"/>
    <m/>
    <m/>
    <n v="22"/>
    <n v="1"/>
    <n v="0"/>
    <n v="22.5"/>
    <n v="510"/>
    <n v="0.47299999999999998"/>
    <n v="0"/>
    <n v="0"/>
    <n v="0"/>
    <n v="0"/>
    <n v="0"/>
    <n v="1"/>
    <n v="0"/>
    <n v="23"/>
    <n v="1"/>
    <n v="23.5"/>
    <n v="540"/>
    <n v="0.44600000000000001"/>
    <n v="0"/>
    <n v="2"/>
    <n v="1"/>
    <n v="1"/>
    <n v="3"/>
    <n v="20"/>
    <n v="0"/>
    <n v="18"/>
    <n v="223"/>
    <n v="450"/>
    <n v="0.496"/>
    <x v="1"/>
    <s v="No Change"/>
  </r>
  <r>
    <n v="294"/>
    <x v="293"/>
    <s v="PASTEUR"/>
    <s v="NO"/>
    <x v="0"/>
    <s v="Attendance Area School"/>
    <s v="PK, K, 1, 2, 3, 4"/>
    <s v="Network 8"/>
    <s v="WEST ELSDON"/>
    <s v="Greater Midway"/>
    <n v="598"/>
    <n v="566"/>
    <n v="579"/>
    <s v="545-547"/>
    <m/>
    <m/>
    <n v="29"/>
    <n v="1"/>
    <n v="0"/>
    <n v="29.5"/>
    <n v="660"/>
    <n v="0.877"/>
    <n v="8"/>
    <n v="0"/>
    <n v="0"/>
    <n v="0"/>
    <n v="0"/>
    <n v="0"/>
    <n v="0"/>
    <n v="37"/>
    <n v="1"/>
    <n v="37.5"/>
    <n v="840"/>
    <n v="0.68899999999999995"/>
    <n v="1"/>
    <n v="4"/>
    <n v="1"/>
    <n v="1"/>
    <n v="6"/>
    <n v="31"/>
    <n v="19"/>
    <n v="59"/>
    <n v="501"/>
    <n v="690"/>
    <n v="0.72599999999999998"/>
    <x v="0"/>
    <s v="Underutilized to Efficient"/>
  </r>
  <r>
    <n v="295"/>
    <x v="294"/>
    <s v="PECK"/>
    <s v="NO"/>
    <x v="0"/>
    <s v="Attendance Area School"/>
    <s v="PK, K, 1, 2, 3, 4"/>
    <s v="ISP"/>
    <s v="WEST ELSDON"/>
    <s v="Greater Midway"/>
    <n v="878"/>
    <n v="818"/>
    <n v="803"/>
    <s v="826-829"/>
    <m/>
    <m/>
    <n v="29"/>
    <n v="1"/>
    <n v="0"/>
    <n v="29.5"/>
    <n v="660"/>
    <n v="1.2170000000000001"/>
    <n v="12"/>
    <n v="6"/>
    <n v="6"/>
    <n v="0"/>
    <n v="0"/>
    <n v="0"/>
    <n v="1"/>
    <n v="47"/>
    <n v="8"/>
    <n v="51"/>
    <n v="1170"/>
    <n v="0.68600000000000005"/>
    <n v="2"/>
    <n v="11"/>
    <n v="8"/>
    <n v="1"/>
    <n v="14"/>
    <n v="33"/>
    <n v="18"/>
    <n v="169"/>
    <n v="616"/>
    <n v="750"/>
    <n v="0.82099999999999995"/>
    <x v="0"/>
    <s v="Underutilized to Efficient"/>
  </r>
  <r>
    <n v="296"/>
    <x v="295"/>
    <s v="PEIRCE"/>
    <s v="NO"/>
    <x v="0"/>
    <s v="Attendance Area School"/>
    <s v="PK, K, 1, 2, 3, 4, 5, 6, 7, 8"/>
    <s v="ISP"/>
    <s v="EDGEWATER"/>
    <s v="North Lakefront"/>
    <n v="1084"/>
    <n v="1021"/>
    <n v="1061"/>
    <s v="1,035-1,046"/>
    <m/>
    <m/>
    <n v="45"/>
    <n v="4"/>
    <n v="0"/>
    <n v="47"/>
    <n v="1080"/>
    <n v="0.98199999999999998"/>
    <n v="0"/>
    <n v="0"/>
    <n v="0"/>
    <n v="0"/>
    <n v="4"/>
    <n v="0"/>
    <n v="2"/>
    <n v="49"/>
    <n v="6"/>
    <n v="52"/>
    <n v="1200"/>
    <n v="0.88400000000000001"/>
    <n v="2"/>
    <n v="7"/>
    <n v="6"/>
    <n v="0"/>
    <n v="9"/>
    <n v="40"/>
    <n v="9"/>
    <n v="118"/>
    <n v="934"/>
    <n v="900"/>
    <n v="1.038"/>
    <x v="0"/>
    <s v="No Change"/>
  </r>
  <r>
    <n v="297"/>
    <x v="296"/>
    <s v="PEREZ"/>
    <s v="NO"/>
    <x v="0"/>
    <s v="Attendance Area School"/>
    <s v="PK, K, 1, 2, 3, 4, 5, 6, 7, 8"/>
    <s v="Network 7"/>
    <s v="LOWER WEST SIDE"/>
    <s v="Pilsen / Little Village"/>
    <n v="306"/>
    <n v="304"/>
    <n v="287"/>
    <s v="290-292"/>
    <m/>
    <m/>
    <n v="43"/>
    <n v="3"/>
    <n v="0"/>
    <n v="44.5"/>
    <n v="1020"/>
    <n v="0.28100000000000003"/>
    <n v="0"/>
    <n v="0"/>
    <n v="0"/>
    <n v="0"/>
    <n v="0"/>
    <n v="0"/>
    <n v="0"/>
    <n v="43"/>
    <n v="3"/>
    <n v="44.5"/>
    <n v="1020"/>
    <n v="0.28100000000000003"/>
    <n v="0"/>
    <n v="2"/>
    <n v="3"/>
    <n v="5"/>
    <n v="7"/>
    <n v="36"/>
    <n v="0"/>
    <n v="16"/>
    <n v="271"/>
    <n v="810"/>
    <n v="0.33500000000000002"/>
    <x v="1"/>
    <s v="No Change"/>
  </r>
  <r>
    <n v="298"/>
    <x v="297"/>
    <s v="PERSHING"/>
    <s v="NO"/>
    <x v="0"/>
    <s v="Attendance Area School"/>
    <s v="PK, K, 1, 2, 3, 4, 5, 6, 7, 8"/>
    <s v="Network 9"/>
    <s v="DOUGLAS"/>
    <s v="Bronzeville / South Lakefront"/>
    <n v="585"/>
    <n v="527"/>
    <n v="485"/>
    <s v="447-453"/>
    <m/>
    <m/>
    <n v="35"/>
    <n v="2"/>
    <n v="0"/>
    <n v="36"/>
    <n v="810"/>
    <n v="0.59899999999999998"/>
    <n v="0"/>
    <n v="0"/>
    <n v="0"/>
    <n v="0"/>
    <n v="0"/>
    <n v="0"/>
    <n v="0"/>
    <n v="35"/>
    <n v="2"/>
    <n v="36"/>
    <n v="810"/>
    <n v="0.59899999999999998"/>
    <n v="1"/>
    <n v="3"/>
    <n v="2"/>
    <n v="4"/>
    <n v="8"/>
    <n v="27"/>
    <n v="10"/>
    <n v="57"/>
    <n v="418"/>
    <n v="600"/>
    <n v="0.69699999999999995"/>
    <x v="0"/>
    <s v="Underutilized to Efficient"/>
  </r>
  <r>
    <n v="299"/>
    <x v="298"/>
    <s v="PETERSON"/>
    <s v="NO"/>
    <x v="0"/>
    <s v="Attendance Area School"/>
    <s v="PK, K, 1, 2, 3, 4, 5, 6, 7, 8"/>
    <s v="Network 1"/>
    <s v="NORTH PARK"/>
    <s v="Northwest Side"/>
    <n v="906"/>
    <n v="884"/>
    <n v="865"/>
    <s v="859-862"/>
    <m/>
    <m/>
    <n v="37"/>
    <n v="3"/>
    <n v="0"/>
    <n v="38.5"/>
    <n v="870"/>
    <n v="0.99399999999999999"/>
    <n v="0"/>
    <n v="0"/>
    <n v="0"/>
    <n v="0"/>
    <n v="0"/>
    <n v="0"/>
    <n v="1"/>
    <n v="37"/>
    <n v="4"/>
    <n v="39"/>
    <n v="900"/>
    <n v="0.96099999999999997"/>
    <n v="1"/>
    <n v="1"/>
    <n v="4"/>
    <n v="0"/>
    <n v="2"/>
    <n v="35"/>
    <n v="9"/>
    <n v="27"/>
    <n v="829"/>
    <n v="780"/>
    <n v="1.0629999999999999"/>
    <x v="0"/>
    <s v="No Change"/>
  </r>
  <r>
    <n v="300"/>
    <x v="299"/>
    <s v="PICCOLO"/>
    <s v="NO"/>
    <x v="0"/>
    <s v="Attendance Area School"/>
    <s v="PK, K, 1, 2, 3, 4, 5, 6, 7, 8"/>
    <s v="Network 5"/>
    <s v="HUMBOLDT PARK"/>
    <s v="West Side"/>
    <n v="605"/>
    <n v="519"/>
    <n v="546"/>
    <s v="526-527"/>
    <m/>
    <m/>
    <n v="58"/>
    <n v="10"/>
    <n v="0"/>
    <n v="63"/>
    <n v="1440"/>
    <n v="0.379"/>
    <n v="0"/>
    <n v="0"/>
    <n v="0"/>
    <n v="0"/>
    <n v="0"/>
    <n v="1"/>
    <n v="0"/>
    <n v="59"/>
    <n v="10"/>
    <n v="64"/>
    <n v="1470"/>
    <n v="0.371"/>
    <n v="3"/>
    <n v="4"/>
    <n v="10"/>
    <n v="2"/>
    <n v="9"/>
    <n v="50"/>
    <n v="20"/>
    <n v="49"/>
    <n v="477"/>
    <n v="1140"/>
    <n v="0.41799999999999998"/>
    <x v="1"/>
    <s v="No Change"/>
  </r>
  <r>
    <n v="301"/>
    <x v="300"/>
    <s v="PICKARD"/>
    <s v="NO"/>
    <x v="0"/>
    <s v="Attendance Area School"/>
    <s v="PK, K, 1, 2, 3, 4, 5, 6, 7, 8"/>
    <s v="ISP"/>
    <s v="LOWER WEST SIDE"/>
    <s v="Pilsen / Little Village"/>
    <n v="407"/>
    <n v="372"/>
    <n v="318"/>
    <s v="302-305"/>
    <m/>
    <m/>
    <n v="26"/>
    <n v="5"/>
    <n v="0"/>
    <n v="28.5"/>
    <n v="630"/>
    <n v="0.505"/>
    <n v="0"/>
    <n v="0"/>
    <n v="0"/>
    <n v="0"/>
    <n v="0"/>
    <n v="3"/>
    <n v="1"/>
    <n v="29"/>
    <n v="6"/>
    <n v="32"/>
    <n v="720"/>
    <n v="0.442"/>
    <n v="1"/>
    <n v="2"/>
    <n v="6"/>
    <n v="1"/>
    <n v="4"/>
    <n v="25"/>
    <n v="3"/>
    <n v="15"/>
    <n v="300"/>
    <n v="570"/>
    <n v="0.52600000000000002"/>
    <x v="1"/>
    <s v="No Change"/>
  </r>
  <r>
    <n v="302"/>
    <x v="301"/>
    <s v="PILSEN"/>
    <s v="NO"/>
    <x v="0"/>
    <s v="Attendance Area School"/>
    <s v="PK, K, 1, 2, 3, 4, 5, 6, 7, 8"/>
    <s v="Network 7"/>
    <s v="LOWER WEST SIDE"/>
    <s v="Pilsen / Little Village"/>
    <n v="307"/>
    <n v="262"/>
    <n v="229"/>
    <s v="220-221"/>
    <m/>
    <m/>
    <n v="22"/>
    <n v="0"/>
    <n v="0"/>
    <n v="22"/>
    <n v="480"/>
    <n v="0.47699999999999998"/>
    <n v="0"/>
    <n v="0"/>
    <n v="0"/>
    <n v="0"/>
    <n v="0"/>
    <n v="0"/>
    <n v="0"/>
    <n v="22"/>
    <n v="0"/>
    <n v="22"/>
    <n v="480"/>
    <n v="0.47699999999999998"/>
    <n v="0"/>
    <n v="1"/>
    <n v="0"/>
    <n v="0"/>
    <n v="1"/>
    <n v="21"/>
    <n v="0"/>
    <n v="7"/>
    <n v="222"/>
    <n v="480"/>
    <n v="0.46300000000000002"/>
    <x v="1"/>
    <s v="No Change"/>
  </r>
  <r>
    <n v="303"/>
    <x v="302"/>
    <s v="PIRIE"/>
    <s v="NO"/>
    <x v="0"/>
    <s v="Attendance Area School"/>
    <s v="PK, K, 1, 2, 3, 4, 5, 6"/>
    <s v="Network 12"/>
    <s v="CHATHAM"/>
    <s v="Greater Stony Island"/>
    <n v="269"/>
    <n v="224"/>
    <n v="221"/>
    <s v="222-225"/>
    <m/>
    <m/>
    <n v="22"/>
    <n v="0"/>
    <n v="0"/>
    <n v="22"/>
    <n v="480"/>
    <n v="0.46"/>
    <n v="4"/>
    <n v="0"/>
    <n v="0"/>
    <n v="0"/>
    <n v="0"/>
    <n v="0"/>
    <n v="0"/>
    <n v="26"/>
    <n v="0"/>
    <n v="26"/>
    <n v="600"/>
    <n v="0.36799999999999999"/>
    <n v="0"/>
    <n v="2"/>
    <n v="0"/>
    <n v="2"/>
    <n v="4"/>
    <n v="22"/>
    <n v="0"/>
    <n v="27"/>
    <n v="194"/>
    <n v="480"/>
    <n v="0.40400000000000003"/>
    <x v="1"/>
    <s v="No Change"/>
  </r>
  <r>
    <n v="304"/>
    <x v="303"/>
    <s v="PLAMONDON"/>
    <s v="NO"/>
    <x v="0"/>
    <s v="Attendance Area School"/>
    <s v="K, 1, 2, 3, 4, 5, 6, 7, 8"/>
    <s v="ISP"/>
    <s v="NORTH LAWNDALE"/>
    <s v="West Side"/>
    <n v="130"/>
    <n v="141"/>
    <n v="122"/>
    <s v="113-115"/>
    <m/>
    <m/>
    <n v="11"/>
    <n v="1"/>
    <n v="0"/>
    <n v="11.5"/>
    <n v="240"/>
    <n v="0.50800000000000001"/>
    <n v="0"/>
    <n v="0"/>
    <n v="0"/>
    <n v="0"/>
    <n v="0"/>
    <n v="0"/>
    <n v="0"/>
    <n v="11"/>
    <n v="1"/>
    <n v="11.5"/>
    <n v="240"/>
    <n v="0.50800000000000001"/>
    <n v="0"/>
    <n v="0"/>
    <n v="1"/>
    <n v="0"/>
    <n v="0"/>
    <n v="11"/>
    <n v="0"/>
    <n v="0"/>
    <n v="122"/>
    <n v="240"/>
    <n v="0.50800000000000001"/>
    <x v="1"/>
    <s v="No Change"/>
  </r>
  <r>
    <n v="305"/>
    <x v="304"/>
    <s v="POE"/>
    <s v="NO"/>
    <x v="0"/>
    <s v="Citywide"/>
    <s v="K, 1, 2, 3, 4, 5, 6, 7, 8"/>
    <s v="Network 13"/>
    <s v="PULLMAN"/>
    <s v="Greater Calumet"/>
    <n v="194"/>
    <n v="198"/>
    <n v="203"/>
    <s v="198-201"/>
    <m/>
    <m/>
    <n v="9"/>
    <n v="0"/>
    <n v="2"/>
    <n v="11"/>
    <n v="240"/>
    <n v="0.84599999999999997"/>
    <n v="0"/>
    <n v="0"/>
    <n v="0"/>
    <n v="0"/>
    <n v="0"/>
    <n v="1"/>
    <n v="0"/>
    <n v="12"/>
    <n v="0"/>
    <n v="12"/>
    <n v="270"/>
    <n v="0.752"/>
    <n v="0"/>
    <n v="0"/>
    <n v="0"/>
    <n v="0"/>
    <n v="0"/>
    <n v="12"/>
    <n v="0"/>
    <n v="0"/>
    <n v="203"/>
    <n v="270"/>
    <n v="0.752"/>
    <x v="0"/>
    <s v="Underutilized to Efficient"/>
  </r>
  <r>
    <n v="306"/>
    <x v="305"/>
    <s v="PORTAGE PARK"/>
    <s v="NO"/>
    <x v="0"/>
    <s v="Attendance Area School"/>
    <s v="PK, K, 1, 2, 3, 4, 5, 6, 7, 8"/>
    <s v="Network 1"/>
    <s v="PORTAGE PARK"/>
    <s v="Far Northwest Side"/>
    <n v="873"/>
    <n v="829"/>
    <n v="787"/>
    <s v="765-769"/>
    <m/>
    <m/>
    <n v="44"/>
    <n v="3"/>
    <n v="0"/>
    <n v="45.5"/>
    <n v="1050"/>
    <n v="0.75"/>
    <n v="0"/>
    <n v="0"/>
    <n v="0"/>
    <n v="0"/>
    <n v="0"/>
    <n v="3"/>
    <n v="1"/>
    <n v="47"/>
    <n v="4"/>
    <n v="49"/>
    <n v="1110"/>
    <n v="0.70899999999999996"/>
    <n v="4"/>
    <n v="2"/>
    <n v="4"/>
    <n v="0"/>
    <n v="6"/>
    <n v="41"/>
    <n v="33"/>
    <n v="43"/>
    <n v="711"/>
    <n v="930"/>
    <n v="0.76500000000000001"/>
    <x v="0"/>
    <s v="No Change"/>
  </r>
  <r>
    <n v="307"/>
    <x v="306"/>
    <s v="POWELL"/>
    <s v="NO"/>
    <x v="0"/>
    <s v="Attendance Area School"/>
    <s v="PK, K, 1, 2, 3, 4, 5, 6, 7, 8"/>
    <s v="Network 12"/>
    <s v="SOUTH SHORE"/>
    <s v="Greater Stony Island"/>
    <n v="521"/>
    <n v="524"/>
    <n v="518"/>
    <s v="490-499"/>
    <m/>
    <m/>
    <n v="36"/>
    <n v="0"/>
    <n v="0"/>
    <n v="36"/>
    <n v="810"/>
    <n v="0.64"/>
    <n v="0"/>
    <n v="0"/>
    <n v="0"/>
    <n v="0"/>
    <n v="0"/>
    <n v="0"/>
    <n v="0"/>
    <n v="36"/>
    <n v="0"/>
    <n v="36"/>
    <n v="810"/>
    <n v="0.64"/>
    <n v="0"/>
    <n v="2"/>
    <n v="0"/>
    <n v="3"/>
    <n v="5"/>
    <n v="31"/>
    <n v="0"/>
    <n v="34"/>
    <n v="484"/>
    <n v="690"/>
    <n v="0.70099999999999996"/>
    <x v="0"/>
    <s v="Underutilized to Efficient"/>
  </r>
  <r>
    <n v="308"/>
    <x v="307"/>
    <s v="PRESCOTT"/>
    <s v="NO"/>
    <x v="0"/>
    <s v="Attendance Area School"/>
    <s v="K, 1, 2, 3, 4, 5, 6, 7, 8"/>
    <s v="Network 4"/>
    <s v="LINCOLN PARK"/>
    <s v="Greater Lincoln Park"/>
    <n v="465"/>
    <n v="505"/>
    <n v="415"/>
    <s v="393-416"/>
    <m/>
    <m/>
    <n v="17"/>
    <n v="0"/>
    <n v="0"/>
    <n v="17"/>
    <n v="390"/>
    <n v="1.0640000000000001"/>
    <n v="0"/>
    <n v="0"/>
    <n v="0"/>
    <n v="0"/>
    <n v="0"/>
    <n v="1"/>
    <n v="0"/>
    <n v="18"/>
    <n v="0"/>
    <n v="18"/>
    <n v="390"/>
    <n v="1.0640000000000001"/>
    <n v="0"/>
    <n v="0"/>
    <n v="0"/>
    <n v="1"/>
    <n v="1"/>
    <n v="17"/>
    <n v="0"/>
    <n v="0"/>
    <n v="415"/>
    <n v="390"/>
    <n v="1.0640000000000001"/>
    <x v="0"/>
    <s v="Overcrowded to Efficient"/>
  </r>
  <r>
    <n v="309"/>
    <x v="308"/>
    <s v="PRIETO"/>
    <s v="NO"/>
    <x v="0"/>
    <s v="Attendance Area School"/>
    <s v="PK, K, 1, 2, 3, 4, 5, 6, 7, 8"/>
    <s v="Network 3"/>
    <s v="BELMONT CRAGIN"/>
    <s v="Far Northwest Side"/>
    <n v="948"/>
    <n v="866"/>
    <n v="788"/>
    <s v="744-751"/>
    <m/>
    <m/>
    <n v="36"/>
    <n v="1"/>
    <n v="0"/>
    <n v="36.5"/>
    <n v="840"/>
    <n v="0.93799999999999994"/>
    <n v="8"/>
    <n v="0"/>
    <n v="0"/>
    <n v="0"/>
    <n v="0"/>
    <n v="0"/>
    <n v="1"/>
    <n v="44"/>
    <n v="2"/>
    <n v="45"/>
    <n v="1020"/>
    <n v="0.77300000000000002"/>
    <n v="2"/>
    <n v="2"/>
    <n v="2"/>
    <n v="0"/>
    <n v="4"/>
    <n v="40"/>
    <n v="20"/>
    <n v="26"/>
    <n v="742"/>
    <n v="900"/>
    <n v="0.82399999999999995"/>
    <x v="0"/>
    <s v="No Change"/>
  </r>
  <r>
    <n v="310"/>
    <x v="309"/>
    <s v="PRITZKER"/>
    <s v="NO"/>
    <x v="0"/>
    <s v="Attendance Area School"/>
    <s v="PK, K, 1, 2, 3, 4, 5, 6, 7, 8"/>
    <s v="Network 6"/>
    <s v="WEST TOWN"/>
    <s v="Greater Milwaukee Avenue"/>
    <n v="753"/>
    <n v="723"/>
    <n v="655"/>
    <s v="609-617"/>
    <m/>
    <m/>
    <n v="33"/>
    <n v="1"/>
    <n v="0"/>
    <n v="33.5"/>
    <n v="750"/>
    <n v="0.873"/>
    <n v="0"/>
    <n v="0"/>
    <n v="0"/>
    <n v="0"/>
    <n v="0"/>
    <n v="0"/>
    <n v="0"/>
    <n v="33"/>
    <n v="1"/>
    <n v="33.5"/>
    <n v="750"/>
    <n v="0.873"/>
    <n v="0"/>
    <n v="1"/>
    <n v="1"/>
    <n v="0"/>
    <n v="1"/>
    <n v="32"/>
    <n v="0"/>
    <n v="17"/>
    <n v="638"/>
    <n v="720"/>
    <n v="0.88600000000000001"/>
    <x v="0"/>
    <s v="No Change"/>
  </r>
  <r>
    <n v="311"/>
    <x v="310"/>
    <s v="PRUSSING"/>
    <s v="NO"/>
    <x v="0"/>
    <s v="Attendance Area School"/>
    <s v="K, 1, 2, 3, 4, 5, 6, 7, 8"/>
    <s v="Network 1"/>
    <s v="PORTAGE PARK"/>
    <s v="Far Northwest Side"/>
    <n v="721"/>
    <n v="690"/>
    <n v="642"/>
    <s v="632-645"/>
    <m/>
    <m/>
    <n v="27"/>
    <n v="2"/>
    <n v="0"/>
    <n v="28"/>
    <n v="630"/>
    <n v="1.0189999999999999"/>
    <n v="10"/>
    <n v="0"/>
    <n v="0"/>
    <n v="0"/>
    <n v="0"/>
    <n v="0"/>
    <n v="1"/>
    <n v="37"/>
    <n v="3"/>
    <n v="38.5"/>
    <n v="870"/>
    <n v="0.73799999999999999"/>
    <n v="0"/>
    <n v="0"/>
    <n v="3"/>
    <n v="1"/>
    <n v="1"/>
    <n v="36"/>
    <n v="0"/>
    <n v="0"/>
    <n v="642"/>
    <n v="810"/>
    <n v="0.79300000000000004"/>
    <x v="0"/>
    <s v="No Change"/>
  </r>
  <r>
    <n v="312"/>
    <x v="311"/>
    <s v="PULASKI"/>
    <s v="NO"/>
    <x v="0"/>
    <s v="Attendance Area School"/>
    <s v="PK, K, 1, 2, 3, 4, 5, 6, 7, 8"/>
    <s v="Network 6"/>
    <s v="LOGAN SQUARE"/>
    <s v="Greater Milwaukee Avenue"/>
    <n v="902"/>
    <n v="881"/>
    <n v="832"/>
    <s v="803-816"/>
    <m/>
    <m/>
    <n v="39"/>
    <n v="0"/>
    <n v="0"/>
    <n v="39"/>
    <n v="900"/>
    <n v="0.92400000000000004"/>
    <n v="0"/>
    <n v="0"/>
    <n v="0"/>
    <n v="0"/>
    <n v="0"/>
    <n v="1"/>
    <n v="1"/>
    <n v="40"/>
    <n v="1"/>
    <n v="40.5"/>
    <n v="930"/>
    <n v="0.89500000000000002"/>
    <n v="0"/>
    <n v="2"/>
    <n v="1"/>
    <n v="0"/>
    <n v="2"/>
    <n v="38"/>
    <n v="0"/>
    <n v="38"/>
    <n v="794"/>
    <n v="870"/>
    <n v="0.91300000000000003"/>
    <x v="0"/>
    <s v="No Change"/>
  </r>
  <r>
    <n v="313"/>
    <x v="312"/>
    <s v="PULLMAN"/>
    <s v="NO"/>
    <x v="0"/>
    <s v="Attendance Area School"/>
    <s v="PK, K, 1, 2, 3, 4, 5, 6, 7, 8"/>
    <s v="Network 13"/>
    <s v="PULLMAN"/>
    <s v="Greater Calumet"/>
    <n v="383"/>
    <n v="340"/>
    <n v="335"/>
    <s v="312-325"/>
    <m/>
    <m/>
    <n v="27"/>
    <n v="0"/>
    <n v="0"/>
    <n v="27"/>
    <n v="600"/>
    <n v="0.55800000000000005"/>
    <n v="0"/>
    <n v="0"/>
    <n v="0"/>
    <n v="0"/>
    <n v="0"/>
    <n v="1"/>
    <n v="0"/>
    <n v="28"/>
    <n v="0"/>
    <n v="28"/>
    <n v="630"/>
    <n v="0.53200000000000003"/>
    <n v="0"/>
    <n v="1"/>
    <n v="0"/>
    <n v="2"/>
    <n v="3"/>
    <n v="25"/>
    <n v="0"/>
    <n v="19"/>
    <n v="316"/>
    <n v="570"/>
    <n v="0.55400000000000005"/>
    <x v="1"/>
    <s v="No Change"/>
  </r>
  <r>
    <n v="314"/>
    <x v="313"/>
    <s v="RANDOLPH"/>
    <s v="NO"/>
    <x v="0"/>
    <s v="Attendance Area School"/>
    <s v="PK, K, 1, 2, 3, 4, 5, 6, 7, 8"/>
    <s v="Network 11"/>
    <s v="WEST ENGLEWOOD"/>
    <s v="South Side"/>
    <n v="430"/>
    <n v="382"/>
    <n v="354"/>
    <s v="318-328"/>
    <m/>
    <m/>
    <n v="34"/>
    <n v="0"/>
    <n v="0"/>
    <n v="34"/>
    <n v="780"/>
    <n v="0.45400000000000001"/>
    <n v="0"/>
    <n v="0"/>
    <n v="0"/>
    <n v="0"/>
    <n v="0"/>
    <n v="0"/>
    <n v="0"/>
    <n v="34"/>
    <n v="0"/>
    <n v="34"/>
    <n v="780"/>
    <n v="0.45400000000000001"/>
    <n v="1"/>
    <n v="2"/>
    <n v="0"/>
    <n v="3"/>
    <n v="6"/>
    <n v="28"/>
    <n v="3"/>
    <n v="32"/>
    <n v="319"/>
    <n v="630"/>
    <n v="0.50600000000000001"/>
    <x v="1"/>
    <s v="No Change"/>
  </r>
  <r>
    <n v="315"/>
    <x v="314"/>
    <s v="RAVENSWOOD"/>
    <s v="NO"/>
    <x v="0"/>
    <s v="Attendance Area School"/>
    <s v="PK, K, 1, 2, 3, 4, 5, 6, 7, 8"/>
    <s v="Network 2"/>
    <s v="LAKE VIEW"/>
    <s v="North Lakefront"/>
    <n v="564"/>
    <n v="533"/>
    <n v="516"/>
    <s v="511-514"/>
    <m/>
    <m/>
    <n v="23"/>
    <n v="1"/>
    <n v="0"/>
    <n v="23.5"/>
    <n v="540"/>
    <n v="0.95599999999999996"/>
    <n v="0"/>
    <n v="0"/>
    <n v="0"/>
    <n v="0"/>
    <n v="0"/>
    <n v="1"/>
    <n v="1"/>
    <n v="24"/>
    <n v="2"/>
    <n v="25"/>
    <n v="570"/>
    <n v="0.90500000000000003"/>
    <n v="0"/>
    <n v="2"/>
    <n v="2"/>
    <n v="0"/>
    <n v="2"/>
    <n v="22"/>
    <n v="0"/>
    <n v="35"/>
    <n v="481"/>
    <n v="480"/>
    <n v="1.002"/>
    <x v="0"/>
    <s v="No Change"/>
  </r>
  <r>
    <n v="316"/>
    <x v="315"/>
    <s v="RAY"/>
    <s v="NO"/>
    <x v="0"/>
    <s v="Attendance Area School"/>
    <s v="PK, K, 1, 2, 3, 4, 5, 6, 7, 8"/>
    <s v="Network 9"/>
    <s v="HYDE PARK"/>
    <s v="Bronzeville / South Lakefront"/>
    <n v="696"/>
    <n v="613"/>
    <n v="563"/>
    <s v="529-536"/>
    <m/>
    <m/>
    <n v="33"/>
    <n v="2"/>
    <n v="0"/>
    <n v="34"/>
    <n v="780"/>
    <n v="0.72199999999999998"/>
    <n v="0"/>
    <n v="0"/>
    <n v="0"/>
    <n v="0"/>
    <n v="0"/>
    <n v="1"/>
    <n v="3"/>
    <n v="34"/>
    <n v="5"/>
    <n v="36.5"/>
    <n v="840"/>
    <n v="0.67"/>
    <n v="4"/>
    <n v="3"/>
    <n v="5"/>
    <n v="1"/>
    <n v="8"/>
    <n v="26"/>
    <n v="18"/>
    <n v="59"/>
    <n v="486"/>
    <n v="600"/>
    <n v="0.81"/>
    <x v="0"/>
    <s v="No Change"/>
  </r>
  <r>
    <n v="317"/>
    <x v="316"/>
    <s v="REAVIS"/>
    <s v="NO"/>
    <x v="0"/>
    <s v="Attendance Area School"/>
    <s v="PK, K, 1, 2, 3, 4, 5, 6, 7, 8"/>
    <s v="Network 9"/>
    <s v="KENWOOD"/>
    <s v="Bronzeville / South Lakefront"/>
    <n v="267"/>
    <n v="238"/>
    <n v="281"/>
    <s v="272-273"/>
    <m/>
    <m/>
    <n v="33"/>
    <n v="1"/>
    <n v="0"/>
    <n v="33.5"/>
    <n v="750"/>
    <n v="0.375"/>
    <n v="0"/>
    <n v="0"/>
    <n v="0"/>
    <n v="0"/>
    <n v="0"/>
    <n v="0"/>
    <n v="0"/>
    <n v="33"/>
    <n v="1"/>
    <n v="33.5"/>
    <n v="750"/>
    <n v="0.375"/>
    <n v="3"/>
    <n v="3"/>
    <n v="1"/>
    <n v="5"/>
    <n v="11"/>
    <n v="22"/>
    <n v="18"/>
    <n v="48"/>
    <n v="215"/>
    <n v="480"/>
    <n v="0.44800000000000001"/>
    <x v="1"/>
    <s v="No Change"/>
  </r>
  <r>
    <n v="318"/>
    <x v="317"/>
    <s v="REILLY"/>
    <s v="NO"/>
    <x v="0"/>
    <s v="Attendance Area School"/>
    <s v="PK, K, 1, 2, 3, 4, 5, 6, 7, 8"/>
    <s v="Network 4"/>
    <s v="AVONDALE"/>
    <s v="Greater Milwaukee Avenue"/>
    <n v="779"/>
    <n v="681"/>
    <n v="608"/>
    <s v="573-575"/>
    <m/>
    <m/>
    <n v="35"/>
    <n v="1"/>
    <n v="0"/>
    <n v="35.5"/>
    <n v="810"/>
    <n v="0.751"/>
    <n v="0"/>
    <n v="4"/>
    <n v="0"/>
    <n v="0"/>
    <n v="0"/>
    <n v="3"/>
    <n v="0"/>
    <n v="38"/>
    <n v="5"/>
    <n v="40.5"/>
    <n v="930"/>
    <n v="0.65400000000000003"/>
    <n v="1"/>
    <n v="4"/>
    <n v="5"/>
    <n v="0"/>
    <n v="5"/>
    <n v="33"/>
    <n v="6"/>
    <n v="27"/>
    <n v="575"/>
    <n v="750"/>
    <n v="0.76700000000000002"/>
    <x v="0"/>
    <s v="No Change"/>
  </r>
  <r>
    <n v="319"/>
    <x v="318"/>
    <s v="REINBERG"/>
    <s v="NO"/>
    <x v="0"/>
    <s v="Attendance Area School"/>
    <s v="PK, K, 1, 2, 3, 4, 5, 6, 7, 8"/>
    <s v="Network 1"/>
    <s v="PORTAGE PARK"/>
    <s v="Far Northwest Side"/>
    <n v="781"/>
    <n v="711"/>
    <n v="739"/>
    <s v="676-683"/>
    <m/>
    <m/>
    <n v="29"/>
    <n v="4"/>
    <n v="6"/>
    <n v="37"/>
    <n v="840"/>
    <n v="0.88"/>
    <n v="0"/>
    <n v="0"/>
    <n v="0"/>
    <n v="0"/>
    <n v="0"/>
    <n v="1"/>
    <n v="2"/>
    <n v="36"/>
    <n v="6"/>
    <n v="39"/>
    <n v="900"/>
    <n v="0.82099999999999995"/>
    <n v="9"/>
    <n v="6"/>
    <n v="6"/>
    <n v="0"/>
    <n v="15"/>
    <n v="21"/>
    <n v="65"/>
    <n v="97"/>
    <n v="577"/>
    <n v="480"/>
    <n v="1.202"/>
    <x v="2"/>
    <s v="No Change"/>
  </r>
  <r>
    <n v="320"/>
    <x v="319"/>
    <s v="RICHARDSON"/>
    <s v="NO"/>
    <x v="0"/>
    <s v="Attendance Area School"/>
    <s v="5, 6, 7, 8"/>
    <s v="Network 10"/>
    <s v="WEST LAWN"/>
    <s v="Greater Midway"/>
    <n v="1135"/>
    <n v="1084"/>
    <n v="977"/>
    <s v="947-952"/>
    <m/>
    <m/>
    <n v="66"/>
    <n v="0"/>
    <n v="0"/>
    <n v="66"/>
    <n v="1500"/>
    <n v="0.65100000000000002"/>
    <n v="0"/>
    <n v="0"/>
    <n v="0"/>
    <n v="0"/>
    <n v="0"/>
    <n v="0"/>
    <n v="0"/>
    <n v="66"/>
    <n v="0"/>
    <n v="66"/>
    <n v="1500"/>
    <n v="0.65100000000000002"/>
    <n v="0"/>
    <n v="0"/>
    <n v="0"/>
    <n v="0"/>
    <n v="0"/>
    <n v="66"/>
    <n v="0"/>
    <n v="0"/>
    <n v="977"/>
    <n v="1500"/>
    <n v="0.65100000000000002"/>
    <x v="1"/>
    <s v="Efficient to Underutilized"/>
  </r>
  <r>
    <n v="321"/>
    <x v="320"/>
    <s v="ROBINSON"/>
    <s v="NO"/>
    <x v="0"/>
    <s v="Attendance Area School"/>
    <s v="PK, K, 1, 2, 3"/>
    <s v="Network 9"/>
    <s v="OAKLAND"/>
    <s v="Bronzeville / South Lakefront"/>
    <n v="129"/>
    <n v="112"/>
    <n v="106"/>
    <s v="99-102"/>
    <m/>
    <m/>
    <n v="19"/>
    <n v="0"/>
    <n v="0"/>
    <n v="19"/>
    <n v="420"/>
    <n v="0.252"/>
    <n v="0"/>
    <n v="0"/>
    <n v="0"/>
    <n v="0"/>
    <n v="0"/>
    <n v="0"/>
    <n v="0"/>
    <n v="19"/>
    <n v="0"/>
    <n v="19"/>
    <n v="420"/>
    <n v="0.252"/>
    <n v="0"/>
    <n v="2"/>
    <n v="0"/>
    <n v="0"/>
    <n v="2"/>
    <n v="17"/>
    <n v="0"/>
    <n v="24"/>
    <n v="82"/>
    <n v="390"/>
    <n v="0.21"/>
    <x v="1"/>
    <s v="No Change"/>
  </r>
  <r>
    <n v="322"/>
    <x v="321"/>
    <s v="ROGERS"/>
    <s v="NO"/>
    <x v="0"/>
    <s v="Attendance Area School"/>
    <s v="PK, K, 1, 2, 3, 4, 5, 6, 7, 8"/>
    <s v="ISP"/>
    <s v="WEST RIDGE"/>
    <s v="Northwest Side"/>
    <n v="744"/>
    <n v="727"/>
    <n v="724"/>
    <s v="676-680"/>
    <m/>
    <m/>
    <n v="41"/>
    <n v="2"/>
    <n v="10"/>
    <n v="52"/>
    <n v="1200"/>
    <n v="0.60299999999999998"/>
    <n v="0"/>
    <n v="0"/>
    <n v="0"/>
    <n v="0"/>
    <n v="0"/>
    <n v="0"/>
    <n v="1"/>
    <n v="51"/>
    <n v="3"/>
    <n v="52.5"/>
    <n v="1200"/>
    <n v="0.60299999999999998"/>
    <n v="1"/>
    <n v="4"/>
    <n v="3"/>
    <n v="0"/>
    <n v="5"/>
    <n v="46"/>
    <n v="9"/>
    <n v="84"/>
    <n v="631"/>
    <n v="1050"/>
    <n v="0.60099999999999998"/>
    <x v="1"/>
    <s v="Efficient to Underutilized"/>
  </r>
  <r>
    <n v="323"/>
    <x v="322"/>
    <s v="RUGGLES"/>
    <s v="NO"/>
    <x v="0"/>
    <s v="Attendance Area School"/>
    <s v="PK, K, 1, 2, 3, 4, 5, 6, 7, 8"/>
    <s v="Network 12"/>
    <s v="GREATER GRAND CROSSING"/>
    <s v="Greater Stony Island"/>
    <n v="411"/>
    <n v="360"/>
    <n v="330"/>
    <s v="311-317"/>
    <m/>
    <m/>
    <n v="24"/>
    <n v="2"/>
    <n v="0"/>
    <n v="25"/>
    <n v="570"/>
    <n v="0.57899999999999996"/>
    <n v="0"/>
    <n v="0"/>
    <n v="0"/>
    <n v="0"/>
    <n v="0"/>
    <n v="0"/>
    <n v="0"/>
    <n v="24"/>
    <n v="2"/>
    <n v="25"/>
    <n v="570"/>
    <n v="0.57899999999999996"/>
    <n v="0"/>
    <n v="3"/>
    <n v="2"/>
    <n v="2"/>
    <n v="5"/>
    <n v="19"/>
    <n v="0"/>
    <n v="27"/>
    <n v="303"/>
    <n v="420"/>
    <n v="0.72099999999999997"/>
    <x v="0"/>
    <s v="No Change"/>
  </r>
  <r>
    <n v="324"/>
    <x v="323"/>
    <s v="RUIZ"/>
    <s v="NO"/>
    <x v="0"/>
    <s v="Attendance Area School"/>
    <s v="PK, K, 1, 2, 3, 4, 5, 6, 7, 8"/>
    <s v="Network 7"/>
    <s v="LOWER WEST SIDE"/>
    <s v="Pilsen / Little Village"/>
    <n v="601"/>
    <n v="523"/>
    <n v="447"/>
    <s v="413-417"/>
    <m/>
    <m/>
    <n v="33"/>
    <n v="3"/>
    <n v="0"/>
    <n v="34.5"/>
    <n v="780"/>
    <n v="0.57299999999999995"/>
    <n v="6"/>
    <n v="0"/>
    <n v="0"/>
    <n v="0"/>
    <n v="0"/>
    <n v="0"/>
    <n v="0"/>
    <n v="39"/>
    <n v="3"/>
    <n v="40.5"/>
    <n v="930"/>
    <n v="0.48099999999999998"/>
    <n v="1"/>
    <n v="2"/>
    <n v="3"/>
    <n v="2"/>
    <n v="5"/>
    <n v="34"/>
    <n v="15"/>
    <n v="25"/>
    <n v="407"/>
    <n v="780"/>
    <n v="0.52200000000000002"/>
    <x v="1"/>
    <s v="No Change"/>
  </r>
  <r>
    <n v="325"/>
    <x v="324"/>
    <s v="RYDER"/>
    <s v="NO"/>
    <x v="0"/>
    <s v="Attendance Area School"/>
    <s v="PK, K, 1, 2, 3, 4, 5, 6, 7, 8"/>
    <s v="Network 11"/>
    <s v="AUBURN GRESHAM"/>
    <s v="South Side"/>
    <n v="401"/>
    <n v="353"/>
    <n v="364"/>
    <s v="356-358"/>
    <m/>
    <m/>
    <n v="30"/>
    <n v="1"/>
    <n v="0"/>
    <n v="30.5"/>
    <n v="690"/>
    <n v="0.52800000000000002"/>
    <n v="0"/>
    <n v="0"/>
    <n v="0"/>
    <n v="0"/>
    <n v="0"/>
    <n v="0"/>
    <n v="0"/>
    <n v="30"/>
    <n v="1"/>
    <n v="30.5"/>
    <n v="690"/>
    <n v="0.52800000000000002"/>
    <n v="6"/>
    <n v="3"/>
    <n v="1"/>
    <n v="2"/>
    <n v="11"/>
    <n v="19"/>
    <n v="63"/>
    <n v="28"/>
    <n v="273"/>
    <n v="420"/>
    <n v="0.65"/>
    <x v="1"/>
    <s v="No Change"/>
  </r>
  <r>
    <n v="326"/>
    <x v="325"/>
    <s v="SABIN"/>
    <s v="NO"/>
    <x v="0"/>
    <s v="Citywide"/>
    <s v="PK, K, 1, 2, 3, 4, 5, 6, 7, 8"/>
    <s v="Network 6"/>
    <s v="WEST TOWN"/>
    <s v="Greater Milwaukee Avenue"/>
    <n v="484"/>
    <n v="445"/>
    <n v="374"/>
    <s v="326-332"/>
    <m/>
    <m/>
    <n v="27"/>
    <n v="6"/>
    <n v="0"/>
    <n v="30"/>
    <n v="690"/>
    <n v="0.54200000000000004"/>
    <n v="0"/>
    <n v="0"/>
    <n v="0"/>
    <n v="0"/>
    <n v="0"/>
    <n v="0"/>
    <n v="0"/>
    <n v="27"/>
    <n v="6"/>
    <n v="30"/>
    <n v="690"/>
    <n v="0.54200000000000004"/>
    <n v="0"/>
    <n v="2"/>
    <n v="6"/>
    <n v="0"/>
    <n v="2"/>
    <n v="25"/>
    <n v="0"/>
    <n v="29"/>
    <n v="345"/>
    <n v="570"/>
    <n v="0.60499999999999998"/>
    <x v="1"/>
    <s v="Efficient to Underutilized"/>
  </r>
  <r>
    <n v="327"/>
    <x v="326"/>
    <s v="SADLOWSKI"/>
    <s v="NO"/>
    <x v="0"/>
    <s v="Attendance Area School"/>
    <s v="PK, K, 1, 2, 3, 4, 5, 6, 7, 8"/>
    <s v="Network 13"/>
    <s v="EAST SIDE"/>
    <s v="Greater Calumet"/>
    <n v="632"/>
    <n v="621"/>
    <n v="624"/>
    <s v="640-642"/>
    <m/>
    <m/>
    <n v="53"/>
    <n v="0"/>
    <n v="0"/>
    <n v="53"/>
    <n v="1200"/>
    <n v="0.52"/>
    <n v="0"/>
    <n v="0"/>
    <n v="0"/>
    <n v="0"/>
    <n v="0"/>
    <n v="0"/>
    <n v="0"/>
    <n v="53"/>
    <n v="0"/>
    <n v="53"/>
    <n v="1200"/>
    <n v="0.52"/>
    <n v="5"/>
    <n v="2"/>
    <n v="0"/>
    <n v="0"/>
    <n v="7"/>
    <n v="46"/>
    <n v="35"/>
    <n v="39"/>
    <n v="550"/>
    <n v="1050"/>
    <n v="0.52400000000000002"/>
    <x v="1"/>
    <s v="No Change"/>
  </r>
  <r>
    <n v="328"/>
    <x v="327"/>
    <s v="SALAZAR"/>
    <s v="NO"/>
    <x v="0"/>
    <s v="Citywide"/>
    <s v="PK, K, 1, 2, 3, 4, 5, 6, 7, 8"/>
    <s v="ISP"/>
    <s v="NEAR NORTH SIDE"/>
    <s v="Central Area"/>
    <n v="339"/>
    <n v="308"/>
    <n v="301"/>
    <s v="291-294"/>
    <m/>
    <m/>
    <n v="16"/>
    <n v="1"/>
    <n v="0"/>
    <n v="16.5"/>
    <n v="360"/>
    <n v="0.83599999999999997"/>
    <n v="0"/>
    <n v="0"/>
    <n v="0"/>
    <n v="0"/>
    <n v="0"/>
    <n v="1"/>
    <n v="2"/>
    <n v="17"/>
    <n v="3"/>
    <n v="18.5"/>
    <n v="420"/>
    <n v="0.71699999999999997"/>
    <n v="0"/>
    <n v="1"/>
    <n v="3"/>
    <n v="0"/>
    <n v="1"/>
    <n v="16"/>
    <n v="0"/>
    <n v="19"/>
    <n v="282"/>
    <n v="360"/>
    <n v="0.78300000000000003"/>
    <x v="0"/>
    <s v="No Change"/>
  </r>
  <r>
    <n v="329"/>
    <x v="328"/>
    <s v="SANDOVAL"/>
    <s v="NO"/>
    <x v="0"/>
    <s v="Attendance Area School"/>
    <s v="PK, K, 1, 2, 3, 4, 5"/>
    <s v="Network 8"/>
    <s v="GAGE PARK"/>
    <s v="Greater Midway"/>
    <n v="920"/>
    <n v="842"/>
    <n v="779"/>
    <s v="801-803"/>
    <m/>
    <m/>
    <n v="42"/>
    <n v="0"/>
    <n v="0"/>
    <n v="42"/>
    <n v="960"/>
    <n v="0.81100000000000005"/>
    <n v="0"/>
    <n v="0"/>
    <n v="0"/>
    <n v="0"/>
    <n v="0"/>
    <n v="0"/>
    <n v="0"/>
    <n v="42"/>
    <n v="0"/>
    <n v="42"/>
    <n v="960"/>
    <n v="0.81100000000000005"/>
    <n v="0"/>
    <n v="4"/>
    <n v="0"/>
    <n v="0"/>
    <n v="4"/>
    <n v="38"/>
    <n v="0"/>
    <n v="49"/>
    <n v="730"/>
    <n v="870"/>
    <n v="0.83899999999999997"/>
    <x v="0"/>
    <s v="No Change"/>
  </r>
  <r>
    <n v="330"/>
    <x v="329"/>
    <s v="SAUGANASH"/>
    <s v="NO"/>
    <x v="0"/>
    <s v="Attendance Area School"/>
    <s v="K, 1, 2, 3, 4, 5, 6, 7, 8"/>
    <s v="Network 1"/>
    <s v="FOREST GLEN"/>
    <s v="Northwest Side"/>
    <n v="665"/>
    <n v="615"/>
    <n v="632"/>
    <s v="633-638"/>
    <m/>
    <m/>
    <n v="24"/>
    <n v="2"/>
    <n v="0"/>
    <n v="25"/>
    <n v="570"/>
    <n v="1.109"/>
    <n v="0"/>
    <n v="0"/>
    <n v="0"/>
    <n v="0"/>
    <n v="0"/>
    <n v="0"/>
    <n v="1"/>
    <n v="24"/>
    <n v="3"/>
    <n v="25.5"/>
    <n v="570"/>
    <n v="1.109"/>
    <n v="0"/>
    <n v="0"/>
    <n v="3"/>
    <n v="0"/>
    <n v="0"/>
    <n v="24"/>
    <n v="0"/>
    <n v="0"/>
    <n v="632"/>
    <n v="540"/>
    <n v="1.17"/>
    <x v="2"/>
    <s v="No Change"/>
  </r>
  <r>
    <n v="331"/>
    <x v="330"/>
    <s v="SAWYER"/>
    <s v="NO"/>
    <x v="0"/>
    <s v="Attendance Area School"/>
    <s v="PK, K, 1, 2, 3, 4, 5, 6, 7, 8"/>
    <s v="Network 8"/>
    <s v="GAGE PARK"/>
    <s v="Greater Midway"/>
    <n v="1291"/>
    <n v="1211"/>
    <n v="1103"/>
    <s v="995-1001"/>
    <m/>
    <m/>
    <n v="58"/>
    <n v="5"/>
    <n v="0"/>
    <n v="60.5"/>
    <n v="1380"/>
    <n v="0.79900000000000004"/>
    <n v="6"/>
    <n v="0"/>
    <n v="0"/>
    <n v="0"/>
    <n v="0"/>
    <n v="1"/>
    <n v="2"/>
    <n v="65"/>
    <n v="7"/>
    <n v="68.5"/>
    <n v="1560"/>
    <n v="0.70699999999999996"/>
    <n v="1"/>
    <n v="2"/>
    <n v="7"/>
    <n v="0"/>
    <n v="3"/>
    <n v="62"/>
    <n v="4"/>
    <n v="29"/>
    <n v="1070"/>
    <n v="1410"/>
    <n v="0.75900000000000001"/>
    <x v="0"/>
    <s v="No Change"/>
  </r>
  <r>
    <n v="332"/>
    <x v="331"/>
    <s v="SAYRE"/>
    <s v="NO"/>
    <x v="0"/>
    <s v="Attendance Area School"/>
    <s v="PK, K, 1, 2, 3, 4, 5, 6, 7, 8"/>
    <s v="Network 3"/>
    <s v="AUSTIN"/>
    <s v="West Side"/>
    <n v="438"/>
    <n v="437"/>
    <n v="431"/>
    <s v="425-427"/>
    <m/>
    <m/>
    <n v="27"/>
    <n v="0"/>
    <n v="0"/>
    <n v="27"/>
    <n v="600"/>
    <n v="0.71799999999999997"/>
    <n v="0"/>
    <n v="0"/>
    <n v="0"/>
    <n v="0"/>
    <n v="0"/>
    <n v="0"/>
    <n v="0"/>
    <n v="27"/>
    <n v="0"/>
    <n v="27"/>
    <n v="600"/>
    <n v="0.71799999999999997"/>
    <n v="0"/>
    <n v="3"/>
    <n v="0"/>
    <n v="0"/>
    <n v="3"/>
    <n v="24"/>
    <n v="0"/>
    <n v="51"/>
    <n v="380"/>
    <n v="540"/>
    <n v="0.70399999999999996"/>
    <x v="0"/>
    <s v="No Change"/>
  </r>
  <r>
    <n v="333"/>
    <x v="332"/>
    <s v="SCAMMON"/>
    <s v="NO"/>
    <x v="0"/>
    <s v="Attendance Area School"/>
    <s v="PK, K, 1, 2, 3, 4, 5, 6, 7, 8"/>
    <s v="Network 1"/>
    <s v="IRVING PARK"/>
    <s v="Greater Milwaukee Avenue"/>
    <n v="720"/>
    <n v="685"/>
    <n v="653"/>
    <s v="629-640"/>
    <m/>
    <m/>
    <n v="33"/>
    <n v="2"/>
    <n v="0"/>
    <n v="34"/>
    <n v="780"/>
    <n v="0.83699999999999997"/>
    <n v="2"/>
    <n v="4"/>
    <n v="0"/>
    <n v="0"/>
    <n v="0"/>
    <n v="0"/>
    <n v="1"/>
    <n v="35"/>
    <n v="7"/>
    <n v="38.5"/>
    <n v="870"/>
    <n v="0.751"/>
    <n v="0"/>
    <n v="3"/>
    <n v="7"/>
    <n v="2"/>
    <n v="5"/>
    <n v="30"/>
    <n v="0"/>
    <n v="48"/>
    <n v="605"/>
    <n v="690"/>
    <n v="0.877"/>
    <x v="0"/>
    <s v="No Change"/>
  </r>
  <r>
    <n v="334"/>
    <x v="333"/>
    <s v="SCHMID"/>
    <s v="NO"/>
    <x v="0"/>
    <s v="Attendance Area School"/>
    <s v="PK, K, 1, 2, 3, 4, 5, 6, 7, 8"/>
    <s v="Network 12"/>
    <s v="PULLMAN"/>
    <s v="Greater Stony Island"/>
    <n v="194"/>
    <n v="172"/>
    <n v="189"/>
    <s v="179-183"/>
    <m/>
    <m/>
    <n v="20"/>
    <n v="1"/>
    <n v="0"/>
    <n v="20.5"/>
    <n v="450"/>
    <n v="0.42"/>
    <n v="0"/>
    <n v="0"/>
    <n v="0"/>
    <n v="0"/>
    <n v="0"/>
    <n v="1"/>
    <n v="0"/>
    <n v="21"/>
    <n v="1"/>
    <n v="21.5"/>
    <n v="480"/>
    <n v="0.39400000000000002"/>
    <n v="1"/>
    <n v="2"/>
    <n v="1"/>
    <n v="1"/>
    <n v="4"/>
    <n v="17"/>
    <n v="7"/>
    <n v="29"/>
    <n v="153"/>
    <n v="390"/>
    <n v="0.39200000000000002"/>
    <x v="1"/>
    <s v="No Change"/>
  </r>
  <r>
    <n v="335"/>
    <x v="334"/>
    <s v="SCHUBERT"/>
    <s v="NO"/>
    <x v="0"/>
    <s v="Attendance Area School"/>
    <s v="PK, K, 1, 2, 3, 4, 5"/>
    <s v="Network 3"/>
    <s v="BELMONT CRAGIN"/>
    <s v="Far Northwest Side"/>
    <n v="666"/>
    <n v="574"/>
    <n v="554"/>
    <s v="544-550"/>
    <m/>
    <m/>
    <n v="37"/>
    <n v="1"/>
    <n v="0"/>
    <n v="37.5"/>
    <n v="840"/>
    <n v="0.66"/>
    <n v="7"/>
    <n v="0"/>
    <n v="0"/>
    <n v="0"/>
    <n v="0"/>
    <n v="1"/>
    <n v="0"/>
    <n v="45"/>
    <n v="1"/>
    <n v="45.5"/>
    <n v="1050"/>
    <n v="0.52800000000000002"/>
    <n v="0"/>
    <n v="5"/>
    <n v="1"/>
    <n v="1"/>
    <n v="6"/>
    <n v="39"/>
    <n v="0"/>
    <n v="53"/>
    <n v="501"/>
    <n v="900"/>
    <n v="0.55700000000000005"/>
    <x v="1"/>
    <s v="No Change"/>
  </r>
  <r>
    <n v="336"/>
    <x v="335"/>
    <s v="SEWARD"/>
    <s v="NO"/>
    <x v="0"/>
    <s v="Attendance Area School"/>
    <s v="PK, K, 1, 2, 3, 4, 5, 6, 7, 8"/>
    <s v="Network 8"/>
    <s v="NEW CITY"/>
    <s v="Greater Stockyards"/>
    <n v="598"/>
    <n v="563"/>
    <n v="484"/>
    <s v="440-444"/>
    <m/>
    <m/>
    <n v="28"/>
    <n v="1"/>
    <n v="0"/>
    <n v="28.5"/>
    <n v="630"/>
    <n v="0.76800000000000002"/>
    <n v="0"/>
    <n v="0"/>
    <n v="8"/>
    <n v="2"/>
    <n v="0"/>
    <n v="1"/>
    <n v="1"/>
    <n v="37"/>
    <n v="4"/>
    <n v="39"/>
    <n v="900"/>
    <n v="0.53800000000000003"/>
    <n v="1"/>
    <n v="2"/>
    <n v="4"/>
    <n v="1"/>
    <n v="4"/>
    <n v="33"/>
    <n v="2"/>
    <n v="21"/>
    <n v="461"/>
    <n v="750"/>
    <n v="0.61499999999999999"/>
    <x v="1"/>
    <s v="No Change"/>
  </r>
  <r>
    <n v="337"/>
    <x v="336"/>
    <s v="SHERIDAN"/>
    <s v="NO"/>
    <x v="0"/>
    <s v="Citywide"/>
    <s v="K, 1, 2, 3, 4, 5, 6, 7, 8"/>
    <s v="ISP"/>
    <s v="BRIDGEPORT"/>
    <s v="Greater Stockyards"/>
    <n v="553"/>
    <n v="550"/>
    <n v="530"/>
    <s v="526-528"/>
    <m/>
    <m/>
    <n v="26"/>
    <n v="0"/>
    <n v="0"/>
    <n v="26"/>
    <n v="600"/>
    <n v="0.88300000000000001"/>
    <n v="0"/>
    <n v="0"/>
    <n v="0"/>
    <n v="0"/>
    <n v="0"/>
    <n v="0"/>
    <n v="0"/>
    <n v="26"/>
    <n v="0"/>
    <n v="26"/>
    <n v="600"/>
    <n v="0.88300000000000001"/>
    <n v="0"/>
    <n v="0"/>
    <n v="0"/>
    <n v="1"/>
    <n v="1"/>
    <n v="25"/>
    <n v="0"/>
    <n v="0"/>
    <n v="530"/>
    <n v="570"/>
    <n v="0.93"/>
    <x v="0"/>
    <s v="No Change"/>
  </r>
  <r>
    <n v="338"/>
    <x v="337"/>
    <s v="SHERMAN"/>
    <s v="NO"/>
    <x v="0"/>
    <s v="Attendance Area School"/>
    <s v="PK, K, 1, 2, 3, 4, 5, 6, 7, 8"/>
    <s v="Network 8"/>
    <s v="NEW CITY"/>
    <s v="South Side"/>
    <n v="235"/>
    <n v="247"/>
    <n v="262"/>
    <s v="258-259"/>
    <m/>
    <m/>
    <n v="29"/>
    <n v="0"/>
    <n v="0"/>
    <n v="29"/>
    <n v="660"/>
    <n v="0.39700000000000002"/>
    <n v="0"/>
    <n v="0"/>
    <n v="0"/>
    <n v="0"/>
    <n v="0"/>
    <n v="1"/>
    <n v="0"/>
    <n v="30"/>
    <n v="0"/>
    <n v="30"/>
    <n v="690"/>
    <n v="0.38"/>
    <n v="0"/>
    <n v="2"/>
    <n v="0"/>
    <n v="2"/>
    <n v="4"/>
    <n v="26"/>
    <n v="0"/>
    <n v="20"/>
    <n v="242"/>
    <n v="600"/>
    <n v="0.40300000000000002"/>
    <x v="1"/>
    <s v="No Change"/>
  </r>
  <r>
    <n v="339"/>
    <x v="338"/>
    <s v="SHERWOOD"/>
    <s v="NO"/>
    <x v="0"/>
    <s v="Attendance Area School"/>
    <s v="PK, K, 1, 2, 3, 4, 5, 6, 7, 8"/>
    <s v="ISP"/>
    <s v="ENGLEWOOD"/>
    <s v="South Side"/>
    <n v="297"/>
    <n v="263"/>
    <n v="247"/>
    <s v="233-240"/>
    <m/>
    <m/>
    <n v="21"/>
    <n v="0"/>
    <n v="0"/>
    <n v="21"/>
    <n v="480"/>
    <n v="0.51500000000000001"/>
    <n v="0"/>
    <n v="0"/>
    <n v="0"/>
    <n v="0"/>
    <n v="0"/>
    <n v="1"/>
    <n v="0"/>
    <n v="22"/>
    <n v="0"/>
    <n v="22"/>
    <n v="480"/>
    <n v="0.51500000000000001"/>
    <n v="3"/>
    <n v="2"/>
    <n v="0"/>
    <n v="0"/>
    <n v="5"/>
    <n v="17"/>
    <n v="9"/>
    <n v="31"/>
    <n v="207"/>
    <n v="390"/>
    <n v="0.53100000000000003"/>
    <x v="1"/>
    <s v="No Change"/>
  </r>
  <r>
    <n v="340"/>
    <x v="339"/>
    <s v="SHIELDS"/>
    <s v="NO"/>
    <x v="0"/>
    <s v="Attendance Area School"/>
    <s v="PK, K, 1, 2, 3, 4"/>
    <s v="Network 8"/>
    <s v="BRIGHTON PARK"/>
    <s v="Greater Stockyards"/>
    <n v="660"/>
    <n v="545"/>
    <n v="485"/>
    <s v="486-492"/>
    <m/>
    <m/>
    <n v="41"/>
    <n v="5"/>
    <n v="0"/>
    <n v="43.5"/>
    <n v="990"/>
    <n v="0.49"/>
    <n v="4"/>
    <n v="0"/>
    <n v="0"/>
    <n v="0"/>
    <n v="0"/>
    <n v="1"/>
    <n v="0"/>
    <n v="46"/>
    <n v="5"/>
    <n v="48.5"/>
    <n v="1110"/>
    <n v="0.437"/>
    <n v="2"/>
    <n v="5"/>
    <n v="5"/>
    <n v="0"/>
    <n v="7"/>
    <n v="39"/>
    <n v="14"/>
    <n v="62"/>
    <n v="409"/>
    <n v="900"/>
    <n v="0.45400000000000001"/>
    <x v="1"/>
    <s v="No Change"/>
  </r>
  <r>
    <n v="341"/>
    <x v="340"/>
    <s v="SHIELDS MIDDLE"/>
    <s v="NO"/>
    <x v="0"/>
    <s v="Attendance Area School"/>
    <s v="5, 6, 7, 8"/>
    <s v="ISP"/>
    <s v="BRIGHTON PARK"/>
    <s v="Greater Stockyards"/>
    <n v="576"/>
    <n v="571"/>
    <n v="520"/>
    <s v="480-482"/>
    <m/>
    <m/>
    <n v="34"/>
    <n v="0"/>
    <n v="0"/>
    <n v="34"/>
    <n v="780"/>
    <n v="0.66700000000000004"/>
    <n v="0"/>
    <n v="0"/>
    <n v="0"/>
    <n v="0"/>
    <n v="0"/>
    <n v="0"/>
    <n v="0"/>
    <n v="34"/>
    <n v="0"/>
    <n v="34"/>
    <n v="780"/>
    <n v="0.66700000000000004"/>
    <n v="0"/>
    <n v="0"/>
    <n v="0"/>
    <n v="0"/>
    <n v="0"/>
    <n v="34"/>
    <n v="0"/>
    <n v="0"/>
    <n v="520"/>
    <n v="780"/>
    <n v="0.66700000000000004"/>
    <x v="1"/>
    <s v="Efficient to Underutilized"/>
  </r>
  <r>
    <n v="342"/>
    <x v="341"/>
    <s v="SHOESMITH"/>
    <s v="NO"/>
    <x v="0"/>
    <s v="Attendance Area School"/>
    <s v="K, 1, 2, 3, 4, 5, 6"/>
    <s v="Network 9"/>
    <s v="KENWOOD"/>
    <s v="Bronzeville / South Lakefront"/>
    <n v="367"/>
    <n v="340"/>
    <n v="310"/>
    <s v="295-297"/>
    <m/>
    <m/>
    <n v="15"/>
    <n v="0"/>
    <n v="0"/>
    <n v="15"/>
    <n v="330"/>
    <n v="0.93899999999999995"/>
    <n v="0"/>
    <n v="1"/>
    <n v="0"/>
    <n v="0"/>
    <n v="0"/>
    <n v="0"/>
    <n v="2"/>
    <n v="15"/>
    <n v="3"/>
    <n v="16.5"/>
    <n v="360"/>
    <n v="0.86099999999999999"/>
    <n v="0"/>
    <n v="0"/>
    <n v="3"/>
    <n v="0"/>
    <n v="0"/>
    <n v="15"/>
    <n v="0"/>
    <n v="0"/>
    <n v="310"/>
    <n v="330"/>
    <n v="0.93899999999999995"/>
    <x v="0"/>
    <s v="No Change"/>
  </r>
  <r>
    <n v="343"/>
    <x v="342"/>
    <s v="SHOOP"/>
    <s v="NO"/>
    <x v="0"/>
    <s v="Attendance Area School"/>
    <s v="PK, K, 1, 2, 3, 4, 5, 6, 7, 8"/>
    <s v="Network 13"/>
    <s v="MORGAN PARK"/>
    <s v="Greater Calumet"/>
    <n v="449"/>
    <n v="421"/>
    <n v="437"/>
    <s v="417-426"/>
    <m/>
    <m/>
    <n v="45"/>
    <n v="2"/>
    <n v="0"/>
    <n v="46"/>
    <n v="1050"/>
    <n v="0.41599999999999998"/>
    <n v="0"/>
    <n v="0"/>
    <n v="0"/>
    <n v="0"/>
    <n v="0"/>
    <n v="0"/>
    <n v="0"/>
    <n v="45"/>
    <n v="2"/>
    <n v="46"/>
    <n v="1050"/>
    <n v="0.41599999999999998"/>
    <n v="1"/>
    <n v="2"/>
    <n v="2"/>
    <n v="5"/>
    <n v="8"/>
    <n v="37"/>
    <n v="10"/>
    <n v="20"/>
    <n v="407"/>
    <n v="840"/>
    <n v="0.48499999999999999"/>
    <x v="1"/>
    <s v="No Change"/>
  </r>
  <r>
    <n v="344"/>
    <x v="343"/>
    <s v="SKINNER"/>
    <s v="NO"/>
    <x v="0"/>
    <s v="Attendance Area School"/>
    <s v="PK, K, 1, 2, 3, 4, 5, 6, 7, 8"/>
    <s v="ISP"/>
    <s v="NEAR WEST SIDE"/>
    <s v="Near West Side"/>
    <n v="1241"/>
    <n v="1194"/>
    <n v="1126"/>
    <s v="1,073-1,095"/>
    <m/>
    <m/>
    <n v="60"/>
    <n v="2"/>
    <n v="0"/>
    <n v="61"/>
    <n v="1380"/>
    <n v="0.81599999999999995"/>
    <n v="0"/>
    <n v="0"/>
    <n v="0"/>
    <n v="0"/>
    <n v="0"/>
    <n v="0"/>
    <n v="0"/>
    <n v="60"/>
    <n v="2"/>
    <n v="61"/>
    <n v="1380"/>
    <n v="0.81599999999999995"/>
    <n v="2"/>
    <n v="2"/>
    <n v="2"/>
    <n v="0"/>
    <n v="4"/>
    <n v="56"/>
    <n v="10"/>
    <n v="35"/>
    <n v="1081"/>
    <n v="1290"/>
    <n v="0.83799999999999997"/>
    <x v="0"/>
    <s v="No Change"/>
  </r>
  <r>
    <n v="345"/>
    <x v="344"/>
    <s v="SKINNER NORTH"/>
    <s v="NO"/>
    <x v="0"/>
    <s v="Citywide"/>
    <s v="K, 1, 2, 3, 4, 5, 6, 7, 8"/>
    <s v="Network 4"/>
    <s v="NEAR NORTH SIDE"/>
    <s v="Greater Lincoln Park"/>
    <n v="537"/>
    <n v="510"/>
    <n v="493"/>
    <s v="477-483"/>
    <m/>
    <m/>
    <n v="29"/>
    <n v="1"/>
    <n v="0"/>
    <n v="29.5"/>
    <n v="660"/>
    <n v="0.747"/>
    <n v="0"/>
    <n v="0"/>
    <n v="0"/>
    <n v="0"/>
    <n v="0"/>
    <n v="0"/>
    <n v="0"/>
    <n v="29"/>
    <n v="1"/>
    <n v="29.5"/>
    <n v="660"/>
    <n v="0.747"/>
    <n v="0"/>
    <n v="0"/>
    <n v="1"/>
    <n v="5"/>
    <n v="5"/>
    <n v="24"/>
    <n v="0"/>
    <n v="0"/>
    <n v="493"/>
    <n v="540"/>
    <n v="0.91300000000000003"/>
    <x v="0"/>
    <s v="No Change"/>
  </r>
  <r>
    <n v="346"/>
    <x v="345"/>
    <s v="SMITH"/>
    <s v="NO"/>
    <x v="0"/>
    <s v="Attendance Area School"/>
    <s v="PK, K, 1, 2, 3, 4, 5, 6, 7, 8"/>
    <s v="Network 13"/>
    <s v="PULLMAN"/>
    <s v="Greater Calumet"/>
    <n v="306"/>
    <n v="316"/>
    <n v="277"/>
    <s v="267-269"/>
    <m/>
    <m/>
    <n v="29"/>
    <n v="1"/>
    <n v="0"/>
    <n v="29.5"/>
    <n v="660"/>
    <n v="0.42"/>
    <n v="0"/>
    <n v="0"/>
    <n v="0"/>
    <n v="0"/>
    <n v="0"/>
    <n v="0"/>
    <n v="0"/>
    <n v="29"/>
    <n v="1"/>
    <n v="29.5"/>
    <n v="660"/>
    <n v="0.42"/>
    <n v="0"/>
    <n v="2"/>
    <n v="1"/>
    <n v="2"/>
    <n v="4"/>
    <n v="25"/>
    <n v="0"/>
    <n v="14"/>
    <n v="263"/>
    <n v="570"/>
    <n v="0.46100000000000002"/>
    <x v="1"/>
    <s v="No Change"/>
  </r>
  <r>
    <n v="347"/>
    <x v="346"/>
    <s v="SMYSER"/>
    <s v="NO"/>
    <x v="0"/>
    <s v="Attendance Area School"/>
    <s v="PK, K, 1, 2, 3, 4, 5, 6, 7, 8"/>
    <s v="ISP"/>
    <s v="PORTAGE PARK"/>
    <s v="Far Northwest Side"/>
    <n v="843"/>
    <n v="827"/>
    <n v="771"/>
    <s v="720-724"/>
    <m/>
    <m/>
    <n v="35"/>
    <n v="3"/>
    <n v="0"/>
    <n v="36.5"/>
    <n v="840"/>
    <n v="0.91800000000000004"/>
    <n v="0"/>
    <n v="0"/>
    <n v="7"/>
    <n v="1"/>
    <n v="0"/>
    <n v="0"/>
    <n v="0"/>
    <n v="42"/>
    <n v="4"/>
    <n v="44"/>
    <n v="990"/>
    <n v="0.77900000000000003"/>
    <n v="1"/>
    <n v="2"/>
    <n v="4"/>
    <n v="4"/>
    <n v="7"/>
    <n v="35"/>
    <n v="0"/>
    <n v="39"/>
    <n v="732"/>
    <n v="780"/>
    <n v="0.93799999999999994"/>
    <x v="0"/>
    <s v="No Change"/>
  </r>
  <r>
    <n v="348"/>
    <x v="347"/>
    <s v="SMYTH"/>
    <s v="NO"/>
    <x v="0"/>
    <s v="Attendance Area School"/>
    <s v="PK, K, 1, 2, 3, 4, 5, 6, 7, 8"/>
    <s v="Network 6"/>
    <s v="NEAR WEST SIDE"/>
    <s v="Near West Side"/>
    <n v="464"/>
    <n v="412"/>
    <n v="388"/>
    <s v="385-389"/>
    <m/>
    <m/>
    <n v="46"/>
    <n v="1"/>
    <n v="0"/>
    <n v="46.5"/>
    <n v="1050"/>
    <n v="0.37"/>
    <n v="0"/>
    <n v="0"/>
    <n v="0"/>
    <n v="0"/>
    <n v="0"/>
    <n v="0"/>
    <n v="0"/>
    <n v="46"/>
    <n v="1"/>
    <n v="46.5"/>
    <n v="1050"/>
    <n v="0.37"/>
    <n v="4"/>
    <n v="3"/>
    <n v="1"/>
    <n v="5"/>
    <n v="12"/>
    <n v="34"/>
    <n v="29"/>
    <n v="20"/>
    <n v="339"/>
    <n v="780"/>
    <n v="0.435"/>
    <x v="1"/>
    <s v="No Change"/>
  </r>
  <r>
    <n v="349"/>
    <x v="348"/>
    <s v="SOLOMON"/>
    <s v="NO"/>
    <x v="0"/>
    <s v="Attendance Area School"/>
    <s v="PK, K, 1, 2, 3, 4, 5, 6, 7, 8"/>
    <s v="Network 1"/>
    <s v="NORTH PARK"/>
    <s v="Northwest Side"/>
    <n v="365"/>
    <n v="353"/>
    <n v="350"/>
    <s v="342-346"/>
    <m/>
    <m/>
    <n v="20"/>
    <n v="1"/>
    <n v="0"/>
    <n v="20.5"/>
    <n v="450"/>
    <n v="0.77800000000000002"/>
    <n v="0"/>
    <n v="0"/>
    <n v="0"/>
    <n v="0"/>
    <n v="0"/>
    <n v="0"/>
    <n v="1"/>
    <n v="20"/>
    <n v="2"/>
    <n v="21"/>
    <n v="480"/>
    <n v="0.72899999999999998"/>
    <n v="4"/>
    <n v="1"/>
    <n v="2"/>
    <n v="1"/>
    <n v="6"/>
    <n v="14"/>
    <n v="49"/>
    <n v="38"/>
    <n v="263"/>
    <n v="300"/>
    <n v="0.877"/>
    <x v="0"/>
    <s v="No Change"/>
  </r>
  <r>
    <n v="350"/>
    <x v="349"/>
    <s v="SOR JUANA"/>
    <s v="NO"/>
    <x v="0"/>
    <s v="Citywide"/>
    <s v="PK, K, 1, 2, 3, 4, 5"/>
    <s v="Network 8"/>
    <s v="WEST ELSDON"/>
    <s v="Greater Midway"/>
    <n v="171"/>
    <n v="253"/>
    <n v="317"/>
    <s v="399-399"/>
    <m/>
    <m/>
    <n v="0"/>
    <n v="0"/>
    <n v="11"/>
    <n v="11"/>
    <n v="240"/>
    <n v="1.321"/>
    <n v="0"/>
    <n v="0"/>
    <n v="18"/>
    <n v="1"/>
    <n v="0"/>
    <n v="0"/>
    <n v="0"/>
    <n v="29"/>
    <n v="1"/>
    <n v="29.5"/>
    <n v="660"/>
    <n v="0.48"/>
    <n v="0"/>
    <n v="1"/>
    <n v="1"/>
    <n v="0"/>
    <n v="1"/>
    <n v="28"/>
    <n v="0"/>
    <n v="20"/>
    <n v="297"/>
    <n v="630"/>
    <n v="0.47099999999999997"/>
    <x v="1"/>
    <s v="No Change"/>
  </r>
  <r>
    <n v="351"/>
    <x v="350"/>
    <s v="SOUTH LOOP"/>
    <s v="NO"/>
    <x v="0"/>
    <s v="Attendance Area School"/>
    <s v="PK, K, 1, 2, 3, 4, 5, 6, 7, 8"/>
    <s v="ISP"/>
    <s v="NEAR SOUTH SIDE"/>
    <s v="Central Area"/>
    <n v="836"/>
    <n v="784"/>
    <n v="799"/>
    <s v="772-782"/>
    <m/>
    <m/>
    <n v="77"/>
    <n v="8"/>
    <n v="0"/>
    <n v="81"/>
    <n v="1860"/>
    <n v="0.43"/>
    <n v="0"/>
    <n v="0"/>
    <n v="0"/>
    <n v="0"/>
    <n v="0"/>
    <n v="0"/>
    <n v="0"/>
    <n v="77"/>
    <n v="8"/>
    <n v="81"/>
    <n v="1860"/>
    <n v="0.43"/>
    <n v="1"/>
    <n v="3"/>
    <n v="8"/>
    <n v="0"/>
    <n v="4"/>
    <n v="73"/>
    <n v="7"/>
    <n v="47"/>
    <n v="745"/>
    <n v="1680"/>
    <n v="0.443"/>
    <x v="1"/>
    <s v="No Change"/>
  </r>
  <r>
    <n v="352"/>
    <x v="351"/>
    <s v="SOUTH SHORE ES"/>
    <s v="NO"/>
    <x v="0"/>
    <s v="Citywide"/>
    <s v="PK, K, 1, 2, 3, 4, 5, 6, 7, 8"/>
    <s v="Network 12"/>
    <s v="SOUTH SHORE"/>
    <s v="Greater Stony Island"/>
    <n v="325"/>
    <n v="296"/>
    <n v="280"/>
    <s v="253-257"/>
    <m/>
    <m/>
    <n v="39"/>
    <n v="0"/>
    <n v="0"/>
    <n v="39"/>
    <n v="900"/>
    <n v="0.311"/>
    <n v="0"/>
    <n v="0"/>
    <n v="0"/>
    <n v="0"/>
    <n v="0"/>
    <n v="0"/>
    <n v="0"/>
    <n v="39"/>
    <n v="0"/>
    <n v="39"/>
    <n v="900"/>
    <n v="0.311"/>
    <n v="4"/>
    <n v="2"/>
    <n v="0"/>
    <n v="4"/>
    <n v="10"/>
    <n v="29"/>
    <n v="45"/>
    <n v="20"/>
    <n v="215"/>
    <n v="660"/>
    <n v="0.32600000000000001"/>
    <x v="1"/>
    <s v="No Change"/>
  </r>
  <r>
    <n v="353"/>
    <x v="352"/>
    <s v="SPENCER"/>
    <s v="NO"/>
    <x v="0"/>
    <s v="Attendance Area School"/>
    <s v="PK, K, 1, 2, 3, 4, 5, 6, 7, 8"/>
    <s v="Network 3"/>
    <s v="AUSTIN"/>
    <s v="West Side"/>
    <n v="474"/>
    <n v="437"/>
    <n v="433"/>
    <s v="404-423"/>
    <m/>
    <m/>
    <n v="52"/>
    <n v="1"/>
    <n v="0"/>
    <n v="52.5"/>
    <n v="1200"/>
    <n v="0.36099999999999999"/>
    <n v="0"/>
    <n v="0"/>
    <n v="0"/>
    <n v="0"/>
    <n v="0"/>
    <n v="0"/>
    <n v="0"/>
    <n v="52"/>
    <n v="1"/>
    <n v="52.5"/>
    <n v="1200"/>
    <n v="0.36099999999999999"/>
    <n v="0"/>
    <n v="3"/>
    <n v="1"/>
    <n v="5"/>
    <n v="8"/>
    <n v="44"/>
    <n v="0"/>
    <n v="37"/>
    <n v="396"/>
    <n v="990"/>
    <n v="0.4"/>
    <x v="1"/>
    <s v="No Change"/>
  </r>
  <r>
    <n v="354"/>
    <x v="353"/>
    <s v="SPRY ES"/>
    <s v="NO"/>
    <x v="0"/>
    <s v="Attendance Area School"/>
    <s v="PK, K, 1, 2, 3, 4, 5, 6, 7, 8"/>
    <s v="Network 7"/>
    <s v="SOUTH LAWNDALE"/>
    <s v="Pilsen / Little Village"/>
    <n v="424"/>
    <n v="369"/>
    <n v="325"/>
    <s v="291-295"/>
    <m/>
    <m/>
    <n v="35"/>
    <n v="1"/>
    <n v="0"/>
    <n v="35.5"/>
    <n v="810"/>
    <n v="0.40100000000000002"/>
    <n v="0"/>
    <n v="0"/>
    <n v="0"/>
    <n v="0"/>
    <n v="0"/>
    <n v="0"/>
    <n v="1"/>
    <n v="35"/>
    <n v="2"/>
    <n v="36"/>
    <n v="810"/>
    <n v="0.40100000000000002"/>
    <n v="2"/>
    <n v="3"/>
    <n v="2"/>
    <n v="1"/>
    <n v="6"/>
    <n v="29"/>
    <n v="5"/>
    <n v="26"/>
    <n v="294"/>
    <n v="660"/>
    <n v="0.44500000000000001"/>
    <x v="1"/>
    <s v="No Change"/>
  </r>
  <r>
    <n v="355"/>
    <x v="354"/>
    <s v="STAGG"/>
    <s v="NO"/>
    <x v="0"/>
    <s v="Attendance Area School"/>
    <s v="PK, K, 1, 2, 3, 4, 5, 6, 7, 8"/>
    <s v="Network 11"/>
    <s v="ENGLEWOOD"/>
    <s v="South Side"/>
    <n v="407"/>
    <n v="408"/>
    <n v="372"/>
    <s v="341-345"/>
    <m/>
    <m/>
    <n v="36"/>
    <n v="0"/>
    <n v="0"/>
    <n v="36"/>
    <n v="810"/>
    <n v="0.45900000000000002"/>
    <n v="0"/>
    <n v="0"/>
    <n v="0"/>
    <n v="0"/>
    <n v="0"/>
    <n v="0"/>
    <n v="0"/>
    <n v="36"/>
    <n v="0"/>
    <n v="36"/>
    <n v="810"/>
    <n v="0.45900000000000002"/>
    <n v="3"/>
    <n v="2"/>
    <n v="0"/>
    <n v="1"/>
    <n v="6"/>
    <n v="30"/>
    <n v="11"/>
    <n v="37"/>
    <n v="324"/>
    <n v="690"/>
    <n v="0.47"/>
    <x v="1"/>
    <s v="No Change"/>
  </r>
  <r>
    <n v="356"/>
    <x v="355"/>
    <s v="STEM"/>
    <s v="NO"/>
    <x v="0"/>
    <s v="Citywide"/>
    <s v="K, 1, 2, 3, 4, 5, 6, 7, 8"/>
    <s v="ISP"/>
    <s v="NEAR WEST SIDE"/>
    <s v="Near West Side"/>
    <n v="449"/>
    <n v="407"/>
    <n v="387"/>
    <s v="375-378"/>
    <m/>
    <m/>
    <n v="27"/>
    <n v="0"/>
    <n v="0"/>
    <n v="27"/>
    <n v="600"/>
    <n v="0.64500000000000002"/>
    <n v="0"/>
    <n v="0"/>
    <n v="0"/>
    <n v="0"/>
    <n v="0"/>
    <n v="0"/>
    <n v="0"/>
    <n v="27"/>
    <n v="0"/>
    <n v="27"/>
    <n v="600"/>
    <n v="0.64500000000000002"/>
    <n v="0"/>
    <n v="0"/>
    <n v="0"/>
    <n v="4"/>
    <n v="4"/>
    <n v="23"/>
    <n v="0"/>
    <n v="0"/>
    <n v="387"/>
    <n v="510"/>
    <n v="0.75900000000000001"/>
    <x v="0"/>
    <s v="Underutilized to Efficient"/>
  </r>
  <r>
    <n v="357"/>
    <x v="356"/>
    <s v="STEVENSON"/>
    <s v="NO"/>
    <x v="0"/>
    <s v="Attendance Area School"/>
    <s v="PK, K, 1, 2, 3, 4, 5, 6, 7, 8"/>
    <s v="Network 10"/>
    <s v="ASHBURN"/>
    <s v="Greater Midway"/>
    <n v="1210"/>
    <n v="1131"/>
    <n v="1086"/>
    <s v="1,076-1,087"/>
    <m/>
    <m/>
    <n v="55"/>
    <n v="3"/>
    <n v="8"/>
    <n v="64.5"/>
    <n v="1470"/>
    <n v="0.73899999999999999"/>
    <n v="0"/>
    <n v="0"/>
    <n v="0"/>
    <n v="0"/>
    <n v="0"/>
    <n v="0"/>
    <n v="0"/>
    <n v="63"/>
    <n v="3"/>
    <n v="64.5"/>
    <n v="1470"/>
    <n v="0.73899999999999999"/>
    <n v="6"/>
    <n v="6"/>
    <n v="3"/>
    <n v="1"/>
    <n v="13"/>
    <n v="50"/>
    <n v="51"/>
    <n v="75"/>
    <n v="960"/>
    <n v="1140"/>
    <n v="0.84199999999999997"/>
    <x v="0"/>
    <s v="No Change"/>
  </r>
  <r>
    <n v="358"/>
    <x v="357"/>
    <s v="STONE"/>
    <s v="NO"/>
    <x v="0"/>
    <s v="Citywide"/>
    <s v="K, 1, 2, 3, 4, 5, 6, 7, 8"/>
    <s v="Network 2"/>
    <s v="WEST RIDGE"/>
    <s v="Northwest Side"/>
    <n v="615"/>
    <n v="566"/>
    <n v="548"/>
    <s v="532-535"/>
    <m/>
    <m/>
    <n v="25"/>
    <n v="2"/>
    <n v="0"/>
    <n v="26"/>
    <n v="600"/>
    <n v="0.91300000000000003"/>
    <n v="0"/>
    <n v="0"/>
    <n v="0"/>
    <n v="0"/>
    <n v="0"/>
    <n v="0"/>
    <n v="1"/>
    <n v="25"/>
    <n v="3"/>
    <n v="26.5"/>
    <n v="600"/>
    <n v="0.91300000000000003"/>
    <n v="0"/>
    <n v="0"/>
    <n v="3"/>
    <n v="0"/>
    <n v="0"/>
    <n v="25"/>
    <n v="0"/>
    <n v="0"/>
    <n v="548"/>
    <n v="570"/>
    <n v="0.96099999999999997"/>
    <x v="0"/>
    <s v="No Change"/>
  </r>
  <r>
    <n v="359"/>
    <x v="358"/>
    <s v="STOWE"/>
    <s v="NO"/>
    <x v="0"/>
    <s v="Attendance Area School"/>
    <s v="PK, K, 1, 2, 3, 4, 5, 6, 7, 8"/>
    <s v="Network 5"/>
    <s v="HUMBOLDT PARK"/>
    <s v="Greater Milwaukee Avenue"/>
    <n v="634"/>
    <n v="584"/>
    <n v="585"/>
    <s v="560-566"/>
    <m/>
    <m/>
    <n v="47"/>
    <n v="3"/>
    <n v="0"/>
    <n v="48.5"/>
    <n v="1110"/>
    <n v="0.52700000000000002"/>
    <n v="0"/>
    <n v="0"/>
    <n v="0"/>
    <n v="0"/>
    <n v="0"/>
    <n v="0"/>
    <n v="0"/>
    <n v="47"/>
    <n v="3"/>
    <n v="48.5"/>
    <n v="1110"/>
    <n v="0.52700000000000002"/>
    <n v="3"/>
    <n v="5"/>
    <n v="3"/>
    <n v="2"/>
    <n v="10"/>
    <n v="37"/>
    <n v="14"/>
    <n v="63"/>
    <n v="508"/>
    <n v="840"/>
    <n v="0.60499999999999998"/>
    <x v="1"/>
    <s v="No Change"/>
  </r>
  <r>
    <n v="360"/>
    <x v="359"/>
    <s v="SUDER"/>
    <s v="NO"/>
    <x v="0"/>
    <s v="Citywide"/>
    <s v="PK, K, 1, 2, 3, 4, 5, 6, 7, 8"/>
    <s v="Network 6"/>
    <s v="NEAR WEST SIDE"/>
    <s v="Near West Side"/>
    <n v="375"/>
    <n v="437"/>
    <n v="436"/>
    <s v="437-443"/>
    <m/>
    <m/>
    <n v="36"/>
    <n v="1"/>
    <n v="0"/>
    <n v="36.5"/>
    <n v="840"/>
    <n v="0.51900000000000002"/>
    <n v="0"/>
    <n v="0"/>
    <n v="0"/>
    <n v="0"/>
    <n v="0"/>
    <n v="0"/>
    <n v="0"/>
    <n v="36"/>
    <n v="1"/>
    <n v="36.5"/>
    <n v="840"/>
    <n v="0.51900000000000002"/>
    <n v="0"/>
    <n v="6"/>
    <n v="1"/>
    <n v="12"/>
    <n v="18"/>
    <n v="18"/>
    <n v="0"/>
    <n v="101"/>
    <n v="335"/>
    <n v="390"/>
    <n v="0.85899999999999999"/>
    <x v="0"/>
    <s v="Underutilized to Efficient"/>
  </r>
  <r>
    <n v="361"/>
    <x v="360"/>
    <s v="SUMNER"/>
    <s v="NO"/>
    <x v="0"/>
    <s v="Attendance Area School"/>
    <s v="PK, K, 1, 2, 3, 4, 5, 6, 7, 8"/>
    <s v="Network 5"/>
    <s v="WEST GARFIELD PARK"/>
    <s v="West Side"/>
    <n v="282"/>
    <n v="235"/>
    <n v="218"/>
    <s v="211-215"/>
    <m/>
    <m/>
    <n v="58"/>
    <n v="2"/>
    <n v="0"/>
    <n v="59"/>
    <n v="1350"/>
    <n v="0.161"/>
    <n v="0"/>
    <n v="0"/>
    <n v="0"/>
    <n v="0"/>
    <n v="0"/>
    <n v="0"/>
    <n v="0"/>
    <n v="58"/>
    <n v="2"/>
    <n v="59"/>
    <n v="1350"/>
    <n v="0.161"/>
    <n v="0"/>
    <n v="2"/>
    <n v="2"/>
    <n v="6"/>
    <n v="8"/>
    <n v="50"/>
    <n v="0"/>
    <n v="16"/>
    <n v="202"/>
    <n v="1140"/>
    <n v="0.17699999999999999"/>
    <x v="1"/>
    <s v="No Change"/>
  </r>
  <r>
    <n v="362"/>
    <x v="361"/>
    <s v="SUTHERLAND"/>
    <s v="NO"/>
    <x v="0"/>
    <s v="Attendance Area School"/>
    <s v="K, 1, 2, 3, 4, 5, 6, 7, 8"/>
    <s v="Network 10"/>
    <s v="BEVERLY"/>
    <s v="Far Southwest Side"/>
    <n v="651"/>
    <n v="688"/>
    <n v="606"/>
    <s v="615-624"/>
    <m/>
    <m/>
    <n v="27"/>
    <n v="3"/>
    <n v="0"/>
    <n v="28.5"/>
    <n v="630"/>
    <n v="0.96199999999999997"/>
    <n v="0"/>
    <n v="0"/>
    <n v="0"/>
    <n v="0"/>
    <n v="0"/>
    <n v="1"/>
    <n v="5"/>
    <n v="28"/>
    <n v="8"/>
    <n v="32"/>
    <n v="720"/>
    <n v="0.84199999999999997"/>
    <n v="0"/>
    <n v="0"/>
    <n v="8"/>
    <n v="0"/>
    <n v="0"/>
    <n v="28"/>
    <n v="0"/>
    <n v="0"/>
    <n v="606"/>
    <n v="630"/>
    <n v="0.96199999999999997"/>
    <x v="0"/>
    <s v="No Change"/>
  </r>
  <r>
    <n v="363"/>
    <x v="362"/>
    <s v="SWIFT"/>
    <s v="NO"/>
    <x v="0"/>
    <s v="Attendance Area School"/>
    <s v="PK, K, 1, 2, 3, 4, 5, 6, 7, 8"/>
    <s v="Network 2"/>
    <s v="EDGEWATER"/>
    <s v="North Lakefront"/>
    <n v="642"/>
    <n v="594"/>
    <n v="549"/>
    <s v="514-525"/>
    <m/>
    <m/>
    <n v="35"/>
    <n v="4"/>
    <n v="0"/>
    <n v="37"/>
    <n v="840"/>
    <n v="0.65400000000000003"/>
    <n v="0"/>
    <n v="0"/>
    <n v="0"/>
    <n v="0"/>
    <n v="0"/>
    <n v="0"/>
    <n v="0"/>
    <n v="35"/>
    <n v="4"/>
    <n v="37"/>
    <n v="840"/>
    <n v="0.65400000000000003"/>
    <n v="3"/>
    <n v="3"/>
    <n v="4"/>
    <n v="1"/>
    <n v="7"/>
    <n v="28"/>
    <n v="22"/>
    <n v="51"/>
    <n v="476"/>
    <n v="630"/>
    <n v="0.75600000000000001"/>
    <x v="0"/>
    <s v="No Change"/>
  </r>
  <r>
    <n v="364"/>
    <x v="363"/>
    <s v="TALCOTT"/>
    <s v="NO"/>
    <x v="0"/>
    <s v="Attendance Area School"/>
    <s v="PK, K, 1, 2, 3, 4, 5, 6, 7, 8"/>
    <s v="Network 6"/>
    <s v="WEST TOWN"/>
    <s v="Greater Milwaukee Avenue"/>
    <n v="463"/>
    <n v="425"/>
    <n v="444"/>
    <s v="424-428"/>
    <m/>
    <m/>
    <n v="44"/>
    <n v="1"/>
    <n v="0"/>
    <n v="44.5"/>
    <n v="1020"/>
    <n v="0.435"/>
    <n v="0"/>
    <n v="0"/>
    <n v="0"/>
    <n v="0"/>
    <n v="0"/>
    <n v="1"/>
    <n v="5"/>
    <n v="45"/>
    <n v="6"/>
    <n v="48"/>
    <n v="1080"/>
    <n v="0.41099999999999998"/>
    <n v="4"/>
    <n v="3"/>
    <n v="6"/>
    <n v="5"/>
    <n v="12"/>
    <n v="33"/>
    <n v="39"/>
    <n v="25"/>
    <n v="380"/>
    <n v="750"/>
    <n v="0.50700000000000001"/>
    <x v="1"/>
    <s v="No Change"/>
  </r>
  <r>
    <n v="365"/>
    <x v="364"/>
    <s v="TALMAN"/>
    <s v="NO"/>
    <x v="0"/>
    <s v="Citywide"/>
    <s v="PK, K, 1, 2, 3, 4, 5, 6, 7, 8"/>
    <s v="ISP"/>
    <s v="GAGE PARK"/>
    <s v="Greater Midway"/>
    <n v="388"/>
    <n v="362"/>
    <n v="349"/>
    <s v="342-344"/>
    <m/>
    <m/>
    <n v="0"/>
    <n v="0"/>
    <n v="0"/>
    <n v="0"/>
    <n v="0"/>
    <s v="--"/>
    <n v="0"/>
    <n v="0"/>
    <n v="15"/>
    <n v="2"/>
    <n v="0"/>
    <n v="0"/>
    <n v="1"/>
    <n v="15"/>
    <n v="3"/>
    <n v="16.5"/>
    <n v="360"/>
    <n v="0.96899999999999997"/>
    <n v="2"/>
    <n v="2"/>
    <n v="3"/>
    <n v="0"/>
    <n v="4"/>
    <n v="11"/>
    <n v="12"/>
    <n v="31"/>
    <n v="306"/>
    <n v="240"/>
    <n v="1.2749999999999999"/>
    <x v="2"/>
    <s v="Efficient to Overcrowded"/>
  </r>
  <r>
    <n v="366"/>
    <x v="365"/>
    <s v="TANNER"/>
    <s v="NO"/>
    <x v="0"/>
    <s v="Attendance Area School"/>
    <s v="PK, K, 1, 2, 3, 4, 5, 6, 7, 8"/>
    <s v="Network 12"/>
    <s v="GREATER GRAND CROSSING"/>
    <s v="Greater Stony Island"/>
    <n v="336"/>
    <n v="308"/>
    <n v="309"/>
    <s v="299-304"/>
    <m/>
    <m/>
    <n v="25"/>
    <n v="0"/>
    <n v="0"/>
    <n v="25"/>
    <n v="570"/>
    <n v="0.54200000000000004"/>
    <n v="0"/>
    <n v="0"/>
    <n v="0"/>
    <n v="0"/>
    <n v="0"/>
    <n v="0"/>
    <n v="0"/>
    <n v="25"/>
    <n v="0"/>
    <n v="25"/>
    <n v="570"/>
    <n v="0.54200000000000004"/>
    <n v="2"/>
    <n v="2"/>
    <n v="0"/>
    <n v="1"/>
    <n v="5"/>
    <n v="20"/>
    <n v="6"/>
    <n v="39"/>
    <n v="264"/>
    <n v="450"/>
    <n v="0.58699999999999997"/>
    <x v="1"/>
    <s v="No Change"/>
  </r>
  <r>
    <n v="367"/>
    <x v="366"/>
    <s v="TARKINGTON"/>
    <s v="NO"/>
    <x v="0"/>
    <s v="Attendance Area School"/>
    <s v="PK, K, 1, 2, 3, 4, 5, 6, 7, 8"/>
    <s v="Network 10"/>
    <s v="CHICAGO LAWN"/>
    <s v="Greater Midway"/>
    <n v="968"/>
    <n v="920"/>
    <n v="902"/>
    <s v="875-877"/>
    <m/>
    <m/>
    <n v="40"/>
    <n v="4"/>
    <n v="0"/>
    <n v="42"/>
    <n v="960"/>
    <n v="0.94"/>
    <n v="0"/>
    <n v="0"/>
    <n v="0"/>
    <n v="0"/>
    <n v="0"/>
    <n v="0"/>
    <n v="1"/>
    <n v="40"/>
    <n v="5"/>
    <n v="42.5"/>
    <n v="960"/>
    <n v="0.94"/>
    <n v="0"/>
    <n v="1"/>
    <n v="5"/>
    <n v="0"/>
    <n v="1"/>
    <n v="39"/>
    <n v="0"/>
    <n v="16"/>
    <n v="886"/>
    <n v="900"/>
    <n v="0.98399999999999999"/>
    <x v="0"/>
    <s v="No Change"/>
  </r>
  <r>
    <n v="368"/>
    <x v="367"/>
    <s v="TAYLOR"/>
    <s v="NO"/>
    <x v="0"/>
    <s v="Attendance Area School"/>
    <s v="PK, K, 1, 2, 3, 4, 5, 6, 7, 8"/>
    <s v="Network 13"/>
    <s v="EAST SIDE"/>
    <s v="Greater Calumet"/>
    <n v="395"/>
    <n v="360"/>
    <n v="349"/>
    <s v="327-330"/>
    <m/>
    <m/>
    <n v="32"/>
    <n v="0"/>
    <n v="0"/>
    <n v="32"/>
    <n v="720"/>
    <n v="0.48499999999999999"/>
    <n v="0"/>
    <n v="0"/>
    <n v="0"/>
    <n v="0"/>
    <n v="0"/>
    <n v="2"/>
    <n v="0"/>
    <n v="34"/>
    <n v="0"/>
    <n v="34"/>
    <n v="780"/>
    <n v="0.44700000000000001"/>
    <n v="1"/>
    <n v="2"/>
    <n v="0"/>
    <n v="0"/>
    <n v="3"/>
    <n v="31"/>
    <n v="0"/>
    <n v="15"/>
    <n v="334"/>
    <n v="690"/>
    <n v="0.48399999999999999"/>
    <x v="1"/>
    <s v="No Change"/>
  </r>
  <r>
    <n v="369"/>
    <x v="368"/>
    <s v="THORP O"/>
    <s v="NO"/>
    <x v="0"/>
    <s v="Citywide"/>
    <s v="K, 1, 2, 3, 4, 5, 6, 7, 8"/>
    <s v="ISP"/>
    <s v="DUNNING"/>
    <s v="Far Northwest Side"/>
    <n v="849"/>
    <n v="843"/>
    <n v="799"/>
    <s v="785-789"/>
    <m/>
    <m/>
    <n v="30"/>
    <n v="2"/>
    <n v="0"/>
    <n v="31"/>
    <n v="690"/>
    <n v="1.1579999999999999"/>
    <n v="0"/>
    <n v="0"/>
    <n v="0"/>
    <n v="0"/>
    <n v="0"/>
    <n v="1"/>
    <n v="1"/>
    <n v="31"/>
    <n v="3"/>
    <n v="32.5"/>
    <n v="750"/>
    <n v="1.0649999999999999"/>
    <n v="3"/>
    <n v="0"/>
    <n v="3"/>
    <n v="0"/>
    <n v="3"/>
    <n v="28"/>
    <n v="35"/>
    <n v="0"/>
    <n v="764"/>
    <n v="630"/>
    <n v="1.2130000000000001"/>
    <x v="2"/>
    <s v="No Change"/>
  </r>
  <r>
    <n v="370"/>
    <x v="369"/>
    <s v="TILL"/>
    <s v="NO"/>
    <x v="0"/>
    <s v="Attendance Area School"/>
    <s v="PK, K, 1, 2, 3, 4, 5, 6, 7, 8"/>
    <s v="Network 9"/>
    <s v="WOODLAWN"/>
    <s v="Bronzeville / South Lakefront"/>
    <n v="343"/>
    <n v="309"/>
    <n v="313"/>
    <s v="300-301"/>
    <m/>
    <m/>
    <n v="61"/>
    <n v="0"/>
    <n v="0"/>
    <n v="61"/>
    <n v="1380"/>
    <n v="0.22700000000000001"/>
    <n v="0"/>
    <n v="0"/>
    <n v="0"/>
    <n v="0"/>
    <n v="0"/>
    <n v="0"/>
    <n v="0"/>
    <n v="61"/>
    <n v="0"/>
    <n v="61"/>
    <n v="1380"/>
    <n v="0.22700000000000001"/>
    <n v="2"/>
    <n v="3"/>
    <n v="0"/>
    <n v="12"/>
    <n v="17"/>
    <n v="44"/>
    <n v="7"/>
    <n v="45"/>
    <n v="261"/>
    <n v="990"/>
    <n v="0.26400000000000001"/>
    <x v="1"/>
    <s v="No Change"/>
  </r>
  <r>
    <n v="371"/>
    <x v="370"/>
    <s v="TILTON"/>
    <s v="NO"/>
    <x v="0"/>
    <s v="Attendance Area School"/>
    <s v="PK, K, 1, 2, 3, 4, 5, 6, 7, 8"/>
    <s v="Network 5"/>
    <s v="WEST GARFIELD PARK"/>
    <s v="West Side"/>
    <n v="299"/>
    <n v="258"/>
    <n v="253"/>
    <s v="249-254"/>
    <m/>
    <m/>
    <n v="31"/>
    <n v="3"/>
    <n v="0"/>
    <n v="32.5"/>
    <n v="750"/>
    <n v="0.33700000000000002"/>
    <n v="0"/>
    <n v="0"/>
    <n v="0"/>
    <n v="0"/>
    <n v="0"/>
    <n v="0"/>
    <n v="1"/>
    <n v="31"/>
    <n v="4"/>
    <n v="33"/>
    <n v="750"/>
    <n v="0.33700000000000002"/>
    <n v="0"/>
    <n v="2"/>
    <n v="4"/>
    <n v="3"/>
    <n v="5"/>
    <n v="26"/>
    <n v="0"/>
    <n v="12"/>
    <n v="241"/>
    <n v="600"/>
    <n v="0.40200000000000002"/>
    <x v="1"/>
    <s v="No Change"/>
  </r>
  <r>
    <n v="372"/>
    <x v="371"/>
    <s v="TONTI"/>
    <s v="NO"/>
    <x v="0"/>
    <s v="Attendance Area School"/>
    <s v="PK, K, 1, 2, 3, 4, 5"/>
    <s v="Network 8"/>
    <s v="GAGE PARK"/>
    <s v="Greater Midway"/>
    <n v="939"/>
    <n v="845"/>
    <n v="833"/>
    <s v="767-772"/>
    <m/>
    <m/>
    <n v="33"/>
    <n v="5"/>
    <n v="0"/>
    <n v="35.5"/>
    <n v="810"/>
    <n v="1.028"/>
    <n v="8"/>
    <n v="0"/>
    <n v="0"/>
    <n v="0"/>
    <n v="0"/>
    <n v="0"/>
    <n v="0"/>
    <n v="41"/>
    <n v="5"/>
    <n v="43.5"/>
    <n v="990"/>
    <n v="0.84099999999999997"/>
    <n v="2"/>
    <n v="5"/>
    <n v="5"/>
    <n v="0"/>
    <n v="7"/>
    <n v="34"/>
    <n v="19"/>
    <n v="92"/>
    <n v="722"/>
    <n v="780"/>
    <n v="0.92600000000000005"/>
    <x v="0"/>
    <s v="No Change"/>
  </r>
  <r>
    <n v="373"/>
    <x v="372"/>
    <s v="TUBMAN"/>
    <s v="NO"/>
    <x v="0"/>
    <s v="Attendance Area School"/>
    <s v="PK, K, 1, 2, 3, 4, 5, 6, 7, 8"/>
    <s v="Network 4"/>
    <s v="LAKE VIEW"/>
    <s v="Greater Lincoln Park"/>
    <n v="503"/>
    <n v="461"/>
    <n v="393"/>
    <s v="368-375"/>
    <m/>
    <m/>
    <n v="25"/>
    <n v="3"/>
    <n v="0"/>
    <n v="26.5"/>
    <n v="600"/>
    <n v="0.65500000000000003"/>
    <n v="0"/>
    <n v="0"/>
    <n v="0"/>
    <n v="0"/>
    <n v="0"/>
    <n v="0"/>
    <n v="0"/>
    <n v="25"/>
    <n v="3"/>
    <n v="26.5"/>
    <n v="600"/>
    <n v="0.65500000000000003"/>
    <n v="0"/>
    <n v="1"/>
    <n v="3"/>
    <n v="1"/>
    <n v="2"/>
    <n v="23"/>
    <n v="0"/>
    <n v="31"/>
    <n v="362"/>
    <n v="510"/>
    <n v="0.71"/>
    <x v="0"/>
    <s v="No Change"/>
  </r>
  <r>
    <n v="374"/>
    <x v="373"/>
    <s v="TURNER-DREW"/>
    <s v="NO"/>
    <x v="0"/>
    <s v="Citywide"/>
    <s v="K, 1, 2, 3, 4, 5, 6, 7, 8"/>
    <s v="ISP"/>
    <s v="ROSELAND"/>
    <s v="South Side"/>
    <n v="223"/>
    <n v="212"/>
    <n v="201"/>
    <s v="204-209"/>
    <m/>
    <m/>
    <n v="20"/>
    <n v="1"/>
    <n v="0"/>
    <n v="20.5"/>
    <n v="450"/>
    <n v="0.44700000000000001"/>
    <n v="0"/>
    <n v="0"/>
    <n v="0"/>
    <n v="0"/>
    <n v="0"/>
    <n v="0"/>
    <n v="0"/>
    <n v="20"/>
    <n v="1"/>
    <n v="20.5"/>
    <n v="450"/>
    <n v="0.44700000000000001"/>
    <n v="0"/>
    <n v="0"/>
    <n v="1"/>
    <n v="3"/>
    <n v="3"/>
    <n v="17"/>
    <n v="0"/>
    <n v="0"/>
    <n v="201"/>
    <n v="390"/>
    <n v="0.51500000000000001"/>
    <x v="1"/>
    <s v="No Change"/>
  </r>
  <r>
    <n v="375"/>
    <x v="374"/>
    <s v="TWAIN"/>
    <s v="NO"/>
    <x v="0"/>
    <s v="Attendance Area School"/>
    <s v="PK, K, 1, 2, 3, 4, 5, 6, 7, 8"/>
    <s v="Network 10"/>
    <s v="GARFIELD RIDGE"/>
    <s v="Greater Midway"/>
    <n v="1070"/>
    <n v="1019"/>
    <n v="954"/>
    <s v="901-905"/>
    <m/>
    <m/>
    <n v="44"/>
    <n v="2"/>
    <n v="0"/>
    <n v="45"/>
    <n v="1020"/>
    <n v="0.93500000000000005"/>
    <n v="0"/>
    <n v="0"/>
    <n v="0"/>
    <n v="0"/>
    <n v="0"/>
    <n v="1"/>
    <n v="0"/>
    <n v="45"/>
    <n v="2"/>
    <n v="46"/>
    <n v="1050"/>
    <n v="0.90900000000000003"/>
    <n v="0"/>
    <n v="1"/>
    <n v="2"/>
    <n v="0"/>
    <n v="1"/>
    <n v="44"/>
    <n v="0"/>
    <n v="40"/>
    <n v="914"/>
    <n v="990"/>
    <n v="0.92300000000000004"/>
    <x v="0"/>
    <s v="No Change"/>
  </r>
  <r>
    <n v="376"/>
    <x v="375"/>
    <s v="VANDERPOEL"/>
    <s v="NO"/>
    <x v="0"/>
    <s v="Citywide"/>
    <s v="K, 1, 2, 3, 4, 5, 6, 7, 8"/>
    <s v="Network 10"/>
    <s v="BEVERLY"/>
    <s v="Far Southwest Side"/>
    <n v="233"/>
    <n v="260"/>
    <n v="255"/>
    <s v="252-255"/>
    <m/>
    <m/>
    <n v="12"/>
    <n v="0"/>
    <n v="0"/>
    <n v="12"/>
    <n v="270"/>
    <n v="0.94399999999999995"/>
    <n v="0"/>
    <n v="0"/>
    <n v="0"/>
    <n v="0"/>
    <n v="0"/>
    <n v="0"/>
    <n v="0"/>
    <n v="12"/>
    <n v="0"/>
    <n v="12"/>
    <n v="270"/>
    <n v="0.94399999999999995"/>
    <n v="0"/>
    <n v="0"/>
    <n v="0"/>
    <n v="0"/>
    <n v="0"/>
    <n v="12"/>
    <n v="0"/>
    <n v="0"/>
    <n v="255"/>
    <n v="270"/>
    <n v="0.94399999999999995"/>
    <x v="0"/>
    <s v="No Change"/>
  </r>
  <r>
    <n v="377"/>
    <x v="376"/>
    <s v="VOLTA"/>
    <s v="NO"/>
    <x v="0"/>
    <s v="Attendance Area School"/>
    <s v="PK, K, 1, 2, 3, 4, 5, 6, 7, 8"/>
    <s v="Network 1"/>
    <s v="ALBANY PARK"/>
    <s v="Northwest Side"/>
    <n v="797"/>
    <n v="724"/>
    <n v="701"/>
    <s v="673-678"/>
    <m/>
    <m/>
    <n v="40"/>
    <n v="0"/>
    <n v="0"/>
    <n v="40"/>
    <n v="900"/>
    <n v="0.77900000000000003"/>
    <n v="2"/>
    <n v="0"/>
    <n v="0"/>
    <n v="0"/>
    <n v="0"/>
    <n v="0"/>
    <n v="1"/>
    <n v="42"/>
    <n v="1"/>
    <n v="42.5"/>
    <n v="960"/>
    <n v="0.73"/>
    <n v="0"/>
    <n v="4"/>
    <n v="1"/>
    <n v="3"/>
    <n v="7"/>
    <n v="35"/>
    <n v="0"/>
    <n v="52"/>
    <n v="649"/>
    <n v="780"/>
    <n v="0.83199999999999996"/>
    <x v="0"/>
    <s v="No Change"/>
  </r>
  <r>
    <n v="378"/>
    <x v="377"/>
    <s v="VON LINNE"/>
    <s v="NO"/>
    <x v="0"/>
    <s v="Attendance Area School"/>
    <s v="PK, K, 1, 2, 3, 4, 5, 6, 7, 8"/>
    <s v="ISP"/>
    <s v="AVONDALE"/>
    <s v="Northwest Side"/>
    <n v="674"/>
    <n v="659"/>
    <n v="615"/>
    <s v="611-623"/>
    <m/>
    <m/>
    <n v="30"/>
    <n v="1"/>
    <n v="0"/>
    <n v="30.5"/>
    <n v="690"/>
    <n v="0.89100000000000001"/>
    <n v="0"/>
    <n v="0"/>
    <n v="0"/>
    <n v="0"/>
    <n v="0"/>
    <n v="4"/>
    <n v="0"/>
    <n v="34"/>
    <n v="1"/>
    <n v="34.5"/>
    <n v="780"/>
    <n v="0.78800000000000003"/>
    <n v="0"/>
    <n v="3"/>
    <n v="1"/>
    <n v="0"/>
    <n v="3"/>
    <n v="31"/>
    <n v="0"/>
    <n v="49"/>
    <n v="566"/>
    <n v="690"/>
    <n v="0.82"/>
    <x v="0"/>
    <s v="No Change"/>
  </r>
  <r>
    <n v="379"/>
    <x v="378"/>
    <s v="WACKER"/>
    <s v="NO"/>
    <x v="0"/>
    <s v="Attendance Area School"/>
    <s v="PK, K, 1, 2, 3, 4, 5, 6, 7, 8"/>
    <s v="ISP"/>
    <s v="WASHINGTON HEIGHTS"/>
    <s v="South Side"/>
    <n v="247"/>
    <n v="230"/>
    <n v="222"/>
    <s v="215-219"/>
    <m/>
    <m/>
    <n v="13"/>
    <n v="0"/>
    <n v="0"/>
    <n v="13"/>
    <n v="300"/>
    <n v="0.74"/>
    <n v="0"/>
    <n v="0"/>
    <n v="0"/>
    <n v="0"/>
    <n v="0"/>
    <n v="0"/>
    <n v="0"/>
    <n v="13"/>
    <n v="0"/>
    <n v="13"/>
    <n v="300"/>
    <n v="0.74"/>
    <n v="0"/>
    <n v="2"/>
    <n v="0"/>
    <n v="1"/>
    <n v="3"/>
    <n v="10"/>
    <n v="0"/>
    <n v="17"/>
    <n v="205"/>
    <n v="210"/>
    <n v="0.97599999999999998"/>
    <x v="0"/>
    <s v="No Change"/>
  </r>
  <r>
    <n v="380"/>
    <x v="379"/>
    <s v="WADSWORTH"/>
    <s v="NO"/>
    <x v="0"/>
    <s v="Attendance Area School"/>
    <s v="PK, K, 1, 2, 3, 4, 5, 6, 7, 8"/>
    <s v="Network 9"/>
    <s v="WOODLAWN"/>
    <s v="Bronzeville / South Lakefront"/>
    <n v="553"/>
    <n v="442"/>
    <n v="465"/>
    <s v="446-449"/>
    <m/>
    <m/>
    <n v="32"/>
    <n v="4"/>
    <n v="0"/>
    <n v="34"/>
    <n v="780"/>
    <n v="0.59599999999999997"/>
    <n v="0"/>
    <n v="0"/>
    <n v="0"/>
    <n v="0"/>
    <n v="0"/>
    <n v="0"/>
    <n v="0"/>
    <n v="32"/>
    <n v="4"/>
    <n v="34"/>
    <n v="780"/>
    <n v="0.59599999999999997"/>
    <n v="2"/>
    <n v="3"/>
    <n v="4"/>
    <n v="3"/>
    <n v="8"/>
    <n v="24"/>
    <n v="11"/>
    <n v="50"/>
    <n v="404"/>
    <n v="540"/>
    <n v="0.748"/>
    <x v="0"/>
    <s v="Underutilized to Efficient"/>
  </r>
  <r>
    <n v="381"/>
    <x v="380"/>
    <s v="WALSH"/>
    <s v="NO"/>
    <x v="0"/>
    <s v="Attendance Area School"/>
    <s v="PK, K, 1, 2, 3, 4, 5, 6, 7, 8"/>
    <s v="Network 7"/>
    <s v="LOWER WEST SIDE"/>
    <s v="Pilsen / Little Village"/>
    <n v="302"/>
    <n v="301"/>
    <n v="256"/>
    <s v="247-249"/>
    <m/>
    <m/>
    <n v="25"/>
    <n v="5"/>
    <n v="0"/>
    <n v="27.5"/>
    <n v="630"/>
    <n v="0.40600000000000003"/>
    <n v="0"/>
    <n v="0"/>
    <n v="0"/>
    <n v="0"/>
    <n v="0"/>
    <n v="0"/>
    <n v="0"/>
    <n v="25"/>
    <n v="5"/>
    <n v="27.5"/>
    <n v="630"/>
    <n v="0.40600000000000003"/>
    <n v="4"/>
    <n v="2"/>
    <n v="5"/>
    <n v="2"/>
    <n v="8"/>
    <n v="17"/>
    <n v="55"/>
    <n v="15"/>
    <n v="186"/>
    <n v="390"/>
    <n v="0.47699999999999998"/>
    <x v="1"/>
    <s v="No Change"/>
  </r>
  <r>
    <n v="382"/>
    <x v="381"/>
    <s v="WARD J"/>
    <s v="NO"/>
    <x v="0"/>
    <s v="Attendance Area School"/>
    <s v="PK, K, 1, 2, 3, 4, 5, 6, 7, 8"/>
    <s v="ISP"/>
    <s v="ARMOUR SQUARE"/>
    <s v="Greater Stockyards"/>
    <n v="576"/>
    <n v="568"/>
    <n v="533"/>
    <s v="510-516"/>
    <m/>
    <m/>
    <n v="29"/>
    <n v="1"/>
    <n v="0"/>
    <n v="29.5"/>
    <n v="660"/>
    <n v="0.80800000000000005"/>
    <n v="0"/>
    <n v="0"/>
    <n v="0"/>
    <n v="0"/>
    <n v="0"/>
    <n v="0"/>
    <n v="0"/>
    <n v="29"/>
    <n v="1"/>
    <n v="29.5"/>
    <n v="660"/>
    <n v="0.80800000000000005"/>
    <n v="0"/>
    <n v="2"/>
    <n v="1"/>
    <n v="2"/>
    <n v="4"/>
    <n v="25"/>
    <n v="0"/>
    <n v="37"/>
    <n v="496"/>
    <n v="570"/>
    <n v="0.87"/>
    <x v="0"/>
    <s v="No Change"/>
  </r>
  <r>
    <n v="383"/>
    <x v="382"/>
    <s v="WARD L"/>
    <s v="NO"/>
    <x v="0"/>
    <s v="Attendance Area School"/>
    <s v="PK, K, 1, 2, 3, 4, 5, 6, 7, 8"/>
    <s v="Network 5"/>
    <s v="HUMBOLDT PARK"/>
    <s v="West Side"/>
    <n v="356"/>
    <n v="336"/>
    <n v="286"/>
    <s v="270-275"/>
    <m/>
    <m/>
    <n v="33"/>
    <n v="0"/>
    <n v="0"/>
    <n v="33"/>
    <n v="750"/>
    <n v="0.38100000000000001"/>
    <n v="0"/>
    <n v="0"/>
    <n v="0"/>
    <n v="0"/>
    <n v="0"/>
    <n v="0"/>
    <n v="0"/>
    <n v="33"/>
    <n v="0"/>
    <n v="33"/>
    <n v="750"/>
    <n v="0.38100000000000001"/>
    <n v="3"/>
    <n v="3"/>
    <n v="0"/>
    <n v="0"/>
    <n v="6"/>
    <n v="27"/>
    <n v="17"/>
    <n v="18"/>
    <n v="251"/>
    <n v="600"/>
    <n v="0.41799999999999998"/>
    <x v="1"/>
    <s v="No Change"/>
  </r>
  <r>
    <n v="384"/>
    <x v="383"/>
    <s v="WARREN"/>
    <s v="NO"/>
    <x v="0"/>
    <s v="Attendance Area School"/>
    <s v="PK, K, 1, 2, 3, 4, 5, 6, 7, 8"/>
    <s v="Network 12"/>
    <s v="CALUMET HEIGHTS"/>
    <s v="Greater Stony Island"/>
    <n v="210"/>
    <n v="211"/>
    <n v="236"/>
    <s v="238-250"/>
    <m/>
    <m/>
    <n v="22"/>
    <n v="2"/>
    <n v="0"/>
    <n v="23"/>
    <n v="510"/>
    <n v="0.46300000000000002"/>
    <n v="0"/>
    <n v="0"/>
    <n v="0"/>
    <n v="0"/>
    <n v="0"/>
    <n v="0"/>
    <n v="0"/>
    <n v="22"/>
    <n v="2"/>
    <n v="23"/>
    <n v="510"/>
    <n v="0.46300000000000002"/>
    <n v="0"/>
    <n v="1"/>
    <n v="2"/>
    <n v="1"/>
    <n v="2"/>
    <n v="20"/>
    <n v="0"/>
    <n v="18"/>
    <n v="218"/>
    <n v="450"/>
    <n v="0.48399999999999999"/>
    <x v="1"/>
    <s v="No Change"/>
  </r>
  <r>
    <n v="385"/>
    <x v="384"/>
    <s v="WASHINGTON G ES"/>
    <s v="NO"/>
    <x v="0"/>
    <s v="Attendance Area School"/>
    <s v="PK, K, 1, 2, 3, 4, 5, 6, 7, 8"/>
    <s v="Network 13"/>
    <s v="EAST SIDE"/>
    <s v="Greater Calumet"/>
    <n v="739"/>
    <n v="680"/>
    <n v="642"/>
    <s v="604-611"/>
    <m/>
    <m/>
    <n v="32"/>
    <n v="5"/>
    <n v="0"/>
    <n v="34.5"/>
    <n v="780"/>
    <n v="0.82299999999999995"/>
    <n v="0"/>
    <n v="0"/>
    <n v="0"/>
    <n v="0"/>
    <n v="0"/>
    <n v="0"/>
    <n v="1"/>
    <n v="32"/>
    <n v="6"/>
    <n v="35"/>
    <n v="780"/>
    <n v="0.82299999999999995"/>
    <n v="0"/>
    <n v="2"/>
    <n v="6"/>
    <n v="0"/>
    <n v="2"/>
    <n v="30"/>
    <n v="0"/>
    <n v="39"/>
    <n v="603"/>
    <n v="690"/>
    <n v="0.874"/>
    <x v="0"/>
    <s v="No Change"/>
  </r>
  <r>
    <n v="386"/>
    <x v="385"/>
    <s v="WASHINGTON H ES"/>
    <s v="NO"/>
    <x v="0"/>
    <s v="Attendance Area School"/>
    <s v="PK, K, 1, 2, 3, 4, 5, 6, 7, 8"/>
    <s v="Network 12"/>
    <s v="BURNSIDE"/>
    <s v="Greater Stony Island"/>
    <n v="326"/>
    <n v="268"/>
    <n v="222"/>
    <s v="210-219"/>
    <m/>
    <m/>
    <n v="23"/>
    <n v="5"/>
    <n v="0"/>
    <n v="25.5"/>
    <n v="570"/>
    <n v="0.38900000000000001"/>
    <n v="0"/>
    <n v="0"/>
    <n v="0"/>
    <n v="0"/>
    <n v="0"/>
    <n v="1"/>
    <n v="0"/>
    <n v="24"/>
    <n v="5"/>
    <n v="26.5"/>
    <n v="600"/>
    <n v="0.37"/>
    <n v="0"/>
    <n v="1"/>
    <n v="5"/>
    <n v="2"/>
    <n v="3"/>
    <n v="21"/>
    <n v="0"/>
    <n v="17"/>
    <n v="205"/>
    <n v="480"/>
    <n v="0.42699999999999999"/>
    <x v="1"/>
    <s v="No Change"/>
  </r>
  <r>
    <n v="387"/>
    <x v="386"/>
    <s v="WATERS"/>
    <s v="NO"/>
    <x v="0"/>
    <s v="Attendance Area School"/>
    <s v="K, 1, 2, 3, 4, 5, 6, 7, 8"/>
    <s v="Network 2"/>
    <s v="LINCOLN SQUARE"/>
    <s v="Northwest Side"/>
    <n v="641"/>
    <n v="647"/>
    <n v="630"/>
    <s v="617-620"/>
    <m/>
    <m/>
    <n v="24"/>
    <n v="0"/>
    <n v="10"/>
    <n v="34"/>
    <n v="780"/>
    <n v="0.80800000000000005"/>
    <n v="0"/>
    <n v="0"/>
    <n v="0"/>
    <n v="0"/>
    <n v="0"/>
    <n v="2"/>
    <n v="1"/>
    <n v="36"/>
    <n v="1"/>
    <n v="36.5"/>
    <n v="840"/>
    <n v="0.75"/>
    <n v="0"/>
    <n v="1"/>
    <n v="1"/>
    <n v="0"/>
    <n v="1"/>
    <n v="35"/>
    <n v="0"/>
    <n v="19"/>
    <n v="611"/>
    <n v="780"/>
    <n v="0.78300000000000003"/>
    <x v="0"/>
    <s v="No Change"/>
  </r>
  <r>
    <n v="388"/>
    <x v="387"/>
    <s v="WEBSTER"/>
    <s v="NO"/>
    <x v="0"/>
    <s v="Attendance Area School"/>
    <s v="PK, K, 1, 2, 3, 4, 5, 6, 7, 8"/>
    <s v="Network 5"/>
    <s v="WEST GARFIELD PARK"/>
    <s v="West Side"/>
    <n v="237"/>
    <n v="246"/>
    <n v="222"/>
    <s v="227-230"/>
    <m/>
    <m/>
    <n v="27"/>
    <n v="0"/>
    <n v="0"/>
    <n v="27"/>
    <n v="600"/>
    <n v="0.37"/>
    <n v="0"/>
    <n v="0"/>
    <n v="0"/>
    <n v="0"/>
    <n v="0"/>
    <n v="0"/>
    <n v="0"/>
    <n v="27"/>
    <n v="0"/>
    <n v="27"/>
    <n v="600"/>
    <n v="0.37"/>
    <n v="0"/>
    <n v="2"/>
    <n v="0"/>
    <n v="1"/>
    <n v="3"/>
    <n v="24"/>
    <n v="0"/>
    <n v="14"/>
    <n v="208"/>
    <n v="540"/>
    <n v="0.38500000000000001"/>
    <x v="1"/>
    <s v="No Change"/>
  </r>
  <r>
    <n v="389"/>
    <x v="388"/>
    <s v="WELLS ES"/>
    <s v="NO"/>
    <x v="0"/>
    <s v="Attendance Area School"/>
    <s v="PK, K, 1, 2, 3, 4, 5, 6, 7, 8"/>
    <s v="Network 9"/>
    <s v="DOUGLAS"/>
    <s v="Bronzeville / South Lakefront"/>
    <n v="398"/>
    <n v="350"/>
    <n v="313"/>
    <s v="318-320"/>
    <m/>
    <m/>
    <n v="30"/>
    <n v="0"/>
    <n v="0"/>
    <n v="30"/>
    <n v="690"/>
    <n v="0.45400000000000001"/>
    <n v="0"/>
    <n v="0"/>
    <n v="0"/>
    <n v="0"/>
    <n v="0"/>
    <n v="0"/>
    <n v="0"/>
    <n v="30"/>
    <n v="0"/>
    <n v="30"/>
    <n v="690"/>
    <n v="0.45400000000000001"/>
    <n v="0"/>
    <n v="3"/>
    <n v="0"/>
    <n v="2"/>
    <n v="5"/>
    <n v="25"/>
    <n v="0"/>
    <n v="38"/>
    <n v="275"/>
    <n v="570"/>
    <n v="0.48199999999999998"/>
    <x v="1"/>
    <s v="No Change"/>
  </r>
  <r>
    <n v="390"/>
    <x v="389"/>
    <s v="WENTWORTH"/>
    <s v="NO"/>
    <x v="0"/>
    <s v="Attendance Area School"/>
    <s v="PK, K, 1, 2, 3, 4, 5, 6, 7, 8"/>
    <s v="Network 11"/>
    <s v="WEST ENGLEWOOD"/>
    <s v="South Side"/>
    <n v="395"/>
    <n v="388"/>
    <n v="407"/>
    <s v="392-398"/>
    <m/>
    <m/>
    <n v="43"/>
    <n v="0"/>
    <n v="0"/>
    <n v="43"/>
    <n v="990"/>
    <n v="0.41099999999999998"/>
    <n v="0"/>
    <n v="0"/>
    <n v="0"/>
    <n v="0"/>
    <n v="0"/>
    <n v="0"/>
    <n v="0"/>
    <n v="43"/>
    <n v="0"/>
    <n v="43"/>
    <n v="990"/>
    <n v="0.41099999999999998"/>
    <n v="4"/>
    <n v="2"/>
    <n v="0"/>
    <n v="3"/>
    <n v="9"/>
    <n v="34"/>
    <n v="35"/>
    <n v="26"/>
    <n v="346"/>
    <n v="780"/>
    <n v="0.44400000000000001"/>
    <x v="1"/>
    <s v="No Change"/>
  </r>
  <r>
    <n v="391"/>
    <x v="390"/>
    <s v="WEST PARK"/>
    <s v="NO"/>
    <x v="0"/>
    <s v="Attendance Area School"/>
    <s v="PK, K, 1, 2, 3, 4, 5, 6, 7, 8"/>
    <s v="ISP"/>
    <s v="HUMBOLDT PARK"/>
    <s v="West Side"/>
    <n v="536"/>
    <n v="477"/>
    <n v="489"/>
    <s v="465-471"/>
    <m/>
    <m/>
    <n v="35"/>
    <n v="0"/>
    <n v="0"/>
    <n v="35"/>
    <n v="780"/>
    <n v="0.627"/>
    <n v="0"/>
    <n v="0"/>
    <n v="0"/>
    <n v="0"/>
    <n v="0"/>
    <n v="1"/>
    <n v="0"/>
    <n v="36"/>
    <n v="0"/>
    <n v="36"/>
    <n v="810"/>
    <n v="0.60399999999999998"/>
    <n v="0"/>
    <n v="3"/>
    <n v="0"/>
    <n v="3"/>
    <n v="6"/>
    <n v="30"/>
    <n v="0"/>
    <n v="30"/>
    <n v="459"/>
    <n v="690"/>
    <n v="0.66500000000000004"/>
    <x v="1"/>
    <s v="No Change"/>
  </r>
  <r>
    <n v="392"/>
    <x v="391"/>
    <s v="WEST RIDGE"/>
    <s v="NO"/>
    <x v="0"/>
    <s v="Attendance Area School"/>
    <s v="PK, K, 1, 2, 3, 4, 5, 6, 7, 8"/>
    <s v="ISP"/>
    <s v="WEST RIDGE"/>
    <s v="Northwest Side"/>
    <n v="760"/>
    <n v="728"/>
    <n v="667"/>
    <s v="636-645"/>
    <m/>
    <m/>
    <n v="35"/>
    <n v="0"/>
    <n v="0"/>
    <n v="35"/>
    <n v="780"/>
    <n v="0.85499999999999998"/>
    <n v="0"/>
    <n v="0"/>
    <n v="0"/>
    <n v="0"/>
    <n v="0"/>
    <n v="0"/>
    <n v="0"/>
    <n v="35"/>
    <n v="0"/>
    <n v="35"/>
    <n v="780"/>
    <n v="0.85499999999999998"/>
    <n v="3"/>
    <n v="1"/>
    <n v="0"/>
    <n v="0"/>
    <n v="4"/>
    <n v="31"/>
    <n v="16"/>
    <n v="25"/>
    <n v="626"/>
    <n v="690"/>
    <n v="0.90700000000000003"/>
    <x v="0"/>
    <s v="No Change"/>
  </r>
  <r>
    <n v="393"/>
    <x v="392"/>
    <s v="WESTCOTT"/>
    <s v="NO"/>
    <x v="0"/>
    <s v="Attendance Area School"/>
    <s v="PK, K, 1, 2, 3, 4, 5, 6, 7, 8"/>
    <s v="Network 11"/>
    <s v="CHATHAM"/>
    <s v="South Side"/>
    <n v="414"/>
    <n v="418"/>
    <n v="423"/>
    <s v="416-420"/>
    <m/>
    <m/>
    <n v="28"/>
    <n v="1"/>
    <n v="0"/>
    <n v="28.5"/>
    <n v="630"/>
    <n v="0.67100000000000004"/>
    <n v="0"/>
    <n v="0"/>
    <n v="0"/>
    <n v="0"/>
    <n v="0"/>
    <n v="0"/>
    <n v="0"/>
    <n v="28"/>
    <n v="1"/>
    <n v="28.5"/>
    <n v="630"/>
    <n v="0.67100000000000004"/>
    <n v="2"/>
    <n v="3"/>
    <n v="1"/>
    <n v="3"/>
    <n v="8"/>
    <n v="20"/>
    <n v="10"/>
    <n v="56"/>
    <n v="357"/>
    <n v="450"/>
    <n v="0.79300000000000004"/>
    <x v="0"/>
    <s v="No Change"/>
  </r>
  <r>
    <n v="394"/>
    <x v="393"/>
    <s v="WHISTLER"/>
    <s v="NO"/>
    <x v="0"/>
    <s v="Attendance Area School"/>
    <s v="PK, K, 1, 2, 3, 4, 5, 6, 7, 8"/>
    <s v="Network 13"/>
    <s v="WEST PULLMAN"/>
    <s v="Greater Calumet"/>
    <n v="324"/>
    <n v="314"/>
    <n v="284"/>
    <s v="280-290"/>
    <m/>
    <m/>
    <n v="31"/>
    <n v="1"/>
    <n v="0"/>
    <n v="31.5"/>
    <n v="720"/>
    <n v="0.39400000000000002"/>
    <n v="0"/>
    <n v="0"/>
    <n v="0"/>
    <n v="0"/>
    <n v="0"/>
    <n v="0"/>
    <n v="0"/>
    <n v="31"/>
    <n v="1"/>
    <n v="31.5"/>
    <n v="720"/>
    <n v="0.39400000000000002"/>
    <n v="3"/>
    <n v="2"/>
    <n v="1"/>
    <n v="4"/>
    <n v="9"/>
    <n v="22"/>
    <n v="28"/>
    <n v="21"/>
    <n v="235"/>
    <n v="480"/>
    <n v="0.49"/>
    <x v="1"/>
    <s v="No Change"/>
  </r>
  <r>
    <n v="395"/>
    <x v="394"/>
    <s v="WHITE"/>
    <s v="NO"/>
    <x v="0"/>
    <s v="Attendance Area School"/>
    <s v="PK, K, 1, 2, 3, 4, 5, 6, 7, 8"/>
    <s v="Network 13"/>
    <s v="WEST PULLMAN"/>
    <s v="Greater Calumet"/>
    <n v="121"/>
    <n v="108"/>
    <n v="113"/>
    <s v="95-97"/>
    <m/>
    <m/>
    <n v="9"/>
    <n v="0"/>
    <n v="0"/>
    <n v="9"/>
    <n v="180"/>
    <n v="0.628"/>
    <n v="0"/>
    <n v="0"/>
    <n v="0"/>
    <n v="0"/>
    <n v="0"/>
    <n v="0"/>
    <n v="0"/>
    <n v="9"/>
    <n v="0"/>
    <n v="9"/>
    <n v="180"/>
    <n v="0.628"/>
    <n v="0"/>
    <n v="1"/>
    <n v="0"/>
    <n v="0"/>
    <n v="1"/>
    <n v="8"/>
    <n v="0"/>
    <n v="15"/>
    <n v="98"/>
    <n v="180"/>
    <n v="0.54400000000000004"/>
    <x v="1"/>
    <s v="No Change"/>
  </r>
  <r>
    <n v="396"/>
    <x v="395"/>
    <s v="WHITNEY"/>
    <s v="NO"/>
    <x v="0"/>
    <s v="Attendance Area School"/>
    <s v="PK, K, 1, 2, 3, 4, 5, 6, 7, 8"/>
    <s v="Network 7"/>
    <s v="SOUTH LAWNDALE"/>
    <s v="Pilsen / Little Village"/>
    <n v="815"/>
    <n v="728"/>
    <n v="676"/>
    <s v="609-612"/>
    <m/>
    <m/>
    <n v="36"/>
    <n v="2"/>
    <n v="0"/>
    <n v="37"/>
    <n v="840"/>
    <n v="0.80500000000000005"/>
    <n v="4"/>
    <n v="0"/>
    <n v="0"/>
    <n v="0"/>
    <n v="0"/>
    <n v="1"/>
    <n v="1"/>
    <n v="41"/>
    <n v="3"/>
    <n v="42.5"/>
    <n v="960"/>
    <n v="0.70399999999999996"/>
    <n v="0"/>
    <n v="3"/>
    <n v="3"/>
    <n v="0"/>
    <n v="3"/>
    <n v="38"/>
    <n v="0"/>
    <n v="31"/>
    <n v="645"/>
    <n v="870"/>
    <n v="0.74099999999999999"/>
    <x v="0"/>
    <s v="No Change"/>
  </r>
  <r>
    <n v="397"/>
    <x v="396"/>
    <s v="WHITTIER"/>
    <s v="NO"/>
    <x v="0"/>
    <s v="Attendance Area School"/>
    <s v="PK, K, 1, 2, 3, 4, 5, 6, 7, 8"/>
    <s v="Network 7"/>
    <s v="LOWER WEST SIDE"/>
    <s v="Pilsen / Little Village"/>
    <n v="202"/>
    <n v="176"/>
    <n v="178"/>
    <s v="173-181"/>
    <m/>
    <m/>
    <n v="17"/>
    <n v="0"/>
    <n v="0"/>
    <n v="17"/>
    <n v="390"/>
    <n v="0.45600000000000002"/>
    <n v="0"/>
    <n v="0"/>
    <n v="0"/>
    <n v="0"/>
    <n v="0"/>
    <n v="3"/>
    <n v="1"/>
    <n v="20"/>
    <n v="1"/>
    <n v="20.5"/>
    <n v="450"/>
    <n v="0.39600000000000002"/>
    <n v="0"/>
    <n v="1"/>
    <n v="1"/>
    <n v="1"/>
    <n v="2"/>
    <n v="18"/>
    <n v="0"/>
    <n v="11"/>
    <n v="167"/>
    <n v="390"/>
    <n v="0.42799999999999999"/>
    <x v="1"/>
    <s v="No Change"/>
  </r>
  <r>
    <n v="398"/>
    <x v="397"/>
    <s v="WILDWOOD"/>
    <s v="NO"/>
    <x v="0"/>
    <s v="Attendance Area School"/>
    <s v="PK, K, 1, 2, 3, 4, 5, 6, 7, 8"/>
    <s v="Network 1"/>
    <s v="FOREST GLEN"/>
    <s v="Far Northwest Side"/>
    <n v="485"/>
    <n v="474"/>
    <n v="443"/>
    <s v="419-425"/>
    <m/>
    <m/>
    <n v="25"/>
    <n v="3"/>
    <n v="0"/>
    <n v="26.5"/>
    <n v="600"/>
    <n v="0.73799999999999999"/>
    <n v="0"/>
    <n v="0"/>
    <n v="0"/>
    <n v="0"/>
    <n v="0"/>
    <n v="0"/>
    <n v="0"/>
    <n v="25"/>
    <n v="3"/>
    <n v="26.5"/>
    <n v="600"/>
    <n v="0.73799999999999999"/>
    <n v="0"/>
    <n v="2"/>
    <n v="3"/>
    <n v="1"/>
    <n v="3"/>
    <n v="22"/>
    <n v="0"/>
    <n v="38"/>
    <n v="405"/>
    <n v="480"/>
    <n v="0.84399999999999997"/>
    <x v="0"/>
    <s v="No Change"/>
  </r>
  <r>
    <n v="399"/>
    <x v="398"/>
    <s v="WOODLAWN"/>
    <s v="NO"/>
    <x v="0"/>
    <s v="Citywide"/>
    <s v="PK, K, 1, 2, 3, 4, 5, 6"/>
    <s v="Network 9"/>
    <s v="WOODLAWN"/>
    <s v="Bronzeville / South Lakefront"/>
    <n v="207"/>
    <n v="181"/>
    <n v="174"/>
    <s v="172-173"/>
    <m/>
    <m/>
    <n v="15"/>
    <n v="0"/>
    <n v="0"/>
    <n v="15"/>
    <n v="330"/>
    <n v="0.52700000000000002"/>
    <n v="0"/>
    <n v="0"/>
    <n v="0"/>
    <n v="0"/>
    <n v="0"/>
    <n v="0"/>
    <n v="0"/>
    <n v="15"/>
    <n v="0"/>
    <n v="15"/>
    <n v="330"/>
    <n v="0.52700000000000002"/>
    <n v="0"/>
    <n v="2"/>
    <n v="0"/>
    <n v="0"/>
    <n v="2"/>
    <n v="13"/>
    <n v="0"/>
    <n v="23"/>
    <n v="151"/>
    <n v="300"/>
    <n v="0.503"/>
    <x v="1"/>
    <s v="No Change"/>
  </r>
  <r>
    <n v="400"/>
    <x v="399"/>
    <s v="WOODSON"/>
    <s v="NO"/>
    <x v="0"/>
    <s v="Attendance Area School"/>
    <s v="PK, K, 1, 2, 3, 4, 5, 6, 7, 8"/>
    <s v="Network 9"/>
    <s v="GRAND BOULEVARD"/>
    <s v="Bronzeville / South Lakefront"/>
    <n v="297"/>
    <n v="303"/>
    <n v="288"/>
    <s v="279-283"/>
    <m/>
    <m/>
    <n v="42"/>
    <n v="0"/>
    <n v="0"/>
    <n v="42"/>
    <n v="960"/>
    <n v="0.3"/>
    <n v="0"/>
    <n v="0"/>
    <n v="0"/>
    <n v="0"/>
    <n v="0"/>
    <n v="0"/>
    <n v="0"/>
    <n v="42"/>
    <n v="0"/>
    <n v="42"/>
    <n v="960"/>
    <n v="0.3"/>
    <n v="3"/>
    <n v="1"/>
    <n v="0"/>
    <n v="11"/>
    <n v="15"/>
    <n v="27"/>
    <n v="26"/>
    <n v="15"/>
    <n v="247"/>
    <n v="600"/>
    <n v="0.41199999999999998"/>
    <x v="1"/>
    <s v="No Change"/>
  </r>
  <r>
    <n v="401"/>
    <x v="400"/>
    <s v="YATES"/>
    <s v="NO"/>
    <x v="0"/>
    <s v="Attendance Area School"/>
    <s v="PK, K, 1, 2, 3, 4, 5, 6, 7, 8"/>
    <s v="Network 5"/>
    <s v="LOGAN SQUARE"/>
    <s v="Greater Milwaukee Avenue"/>
    <n v="370"/>
    <n v="322"/>
    <n v="302"/>
    <s v="275-281"/>
    <m/>
    <m/>
    <n v="53"/>
    <n v="2"/>
    <n v="0"/>
    <n v="54"/>
    <n v="1230"/>
    <n v="0.246"/>
    <n v="0"/>
    <n v="0"/>
    <n v="0"/>
    <n v="0"/>
    <n v="0"/>
    <n v="0"/>
    <n v="0"/>
    <n v="53"/>
    <n v="2"/>
    <n v="54"/>
    <n v="1230"/>
    <n v="0.246"/>
    <n v="4"/>
    <n v="2"/>
    <n v="2"/>
    <n v="5"/>
    <n v="11"/>
    <n v="42"/>
    <n v="35"/>
    <n v="15"/>
    <n v="252"/>
    <n v="960"/>
    <n v="0.26300000000000001"/>
    <x v="1"/>
    <s v="No Change"/>
  </r>
  <r>
    <n v="402"/>
    <x v="401"/>
    <s v="YOUNG ES"/>
    <s v="NO"/>
    <x v="0"/>
    <s v="Attendance Area School"/>
    <s v="PK, K, 1, 2, 3, 4, 5, 6, 7, 8"/>
    <s v="Network 3"/>
    <s v="AUSTIN"/>
    <s v="West Side"/>
    <n v="680"/>
    <n v="589"/>
    <n v="512"/>
    <s v="452-457"/>
    <m/>
    <m/>
    <n v="65"/>
    <n v="2"/>
    <n v="0"/>
    <n v="66"/>
    <n v="1500"/>
    <n v="0.34100000000000003"/>
    <n v="0"/>
    <n v="0"/>
    <n v="0"/>
    <n v="0"/>
    <n v="0"/>
    <n v="0"/>
    <n v="1"/>
    <n v="65"/>
    <n v="3"/>
    <n v="66.5"/>
    <n v="1530"/>
    <n v="0.33500000000000002"/>
    <n v="0"/>
    <n v="3"/>
    <n v="3"/>
    <n v="5"/>
    <n v="8"/>
    <n v="57"/>
    <n v="0"/>
    <n v="33"/>
    <n v="479"/>
    <n v="1290"/>
    <n v="0.371"/>
    <x v="1"/>
    <s v="No Change"/>
  </r>
  <r>
    <n v="403"/>
    <x v="402"/>
    <s v="ZAPATA"/>
    <s v="NO"/>
    <x v="0"/>
    <s v="Attendance Area School"/>
    <s v="PK, K, 1, 2, 3, 4, 5, 6, 7, 8"/>
    <s v="ISP"/>
    <s v="SOUTH LAWNDALE"/>
    <s v="Pilsen / Little Village"/>
    <n v="680"/>
    <n v="621"/>
    <n v="554"/>
    <s v="523-527"/>
    <m/>
    <m/>
    <n v="43"/>
    <n v="6"/>
    <n v="0"/>
    <n v="46"/>
    <n v="1050"/>
    <n v="0.52800000000000002"/>
    <n v="0"/>
    <n v="0"/>
    <n v="0"/>
    <n v="0"/>
    <n v="0"/>
    <n v="0"/>
    <n v="0"/>
    <n v="43"/>
    <n v="6"/>
    <n v="46"/>
    <n v="1050"/>
    <n v="0.52800000000000002"/>
    <n v="1"/>
    <n v="3"/>
    <n v="6"/>
    <n v="0"/>
    <n v="4"/>
    <n v="39"/>
    <n v="1"/>
    <n v="21"/>
    <n v="532"/>
    <n v="900"/>
    <n v="0.59099999999999997"/>
    <x v="1"/>
    <s v="No Change"/>
  </r>
  <r>
    <n v="404"/>
    <x v="403"/>
    <s v="ES Co-Location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m/>
  </r>
  <r>
    <n v="404.1"/>
    <x v="404"/>
    <s v="ALBANY PARK"/>
    <s v="YES"/>
    <x v="0"/>
    <s v="Attendance Area School"/>
    <d v="2021-07-08T00:00:00"/>
    <s v="Network 1"/>
    <s v="ALBANY PARK"/>
    <s v="Northwest Side"/>
    <n v="252"/>
    <n v="243"/>
    <n v="242"/>
    <s v="238-239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42"/>
    <s v="--"/>
    <s v="--"/>
    <x v="4"/>
    <m/>
  </r>
  <r>
    <n v="404.2"/>
    <x v="405"/>
    <s v="EDISON"/>
    <s v="YES"/>
    <x v="0"/>
    <s v="Citywide"/>
    <s v="K, 1, 2, 3, 4, 5, 6, 7, 8"/>
    <s v="Network 1"/>
    <s v="ALBANY PARK"/>
    <s v="Northwest Side"/>
    <n v="264"/>
    <n v="250"/>
    <n v="256"/>
    <s v="254-254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56"/>
    <s v="--"/>
    <s v="--"/>
    <x v="4"/>
    <m/>
  </r>
  <r>
    <n v="404.3"/>
    <x v="406"/>
    <s v="ES COLO: ALBANY PARK &amp; EDISON"/>
    <m/>
    <x v="0"/>
    <m/>
    <m/>
    <m/>
    <s v="ALBANY PARK"/>
    <s v="Northwest Side"/>
    <n v="516"/>
    <n v="493"/>
    <n v="498"/>
    <s v="492-493"/>
    <m/>
    <m/>
    <n v="28"/>
    <n v="3"/>
    <n v="0"/>
    <n v="29.5"/>
    <n v="660"/>
    <n v="0.755"/>
    <n v="0"/>
    <n v="0"/>
    <n v="0"/>
    <n v="0"/>
    <m/>
    <n v="0"/>
    <n v="0"/>
    <n v="28"/>
    <n v="3"/>
    <n v="29.5"/>
    <n v="660"/>
    <n v="0.755"/>
    <n v="0"/>
    <n v="0"/>
    <n v="3"/>
    <n v="0"/>
    <n v="0"/>
    <n v="28"/>
    <n v="0"/>
    <n v="0"/>
    <n v="498"/>
    <n v="630"/>
    <n v="0.79"/>
    <x v="0"/>
    <s v="No Change"/>
  </r>
  <r>
    <n v="405.1"/>
    <x v="407"/>
    <s v="ARIEL"/>
    <s v="YES"/>
    <x v="0"/>
    <s v="Citywide"/>
    <s v="PK, K, 1, 2, 3, 4, 5, 6, 7, 8"/>
    <s v="Network 9"/>
    <s v="KENWOOD"/>
    <s v="Bronzeville / South Lakefront"/>
    <n v="477"/>
    <n v="442"/>
    <n v="403"/>
    <s v="385-397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3"/>
    <n v="3"/>
    <s v="--"/>
    <s v="--"/>
    <s v="--"/>
    <s v="--"/>
    <n v="25"/>
    <n v="34"/>
    <n v="344"/>
    <s v="--"/>
    <s v="--"/>
    <x v="4"/>
    <m/>
  </r>
  <r>
    <n v="405.2"/>
    <x v="408"/>
    <s v="U OF C - NKO"/>
    <s v="YES"/>
    <x v="0"/>
    <s v="Citywide"/>
    <s v="PK, K, 1, 2, 3, 4, 5"/>
    <s v="Charter"/>
    <s v="KENWOOD"/>
    <s v="Bronzeville / South Lakefront"/>
    <n v="327"/>
    <n v="329"/>
    <n v="318"/>
    <s v="315-318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318"/>
    <s v="--"/>
    <s v="--"/>
    <x v="4"/>
    <m/>
  </r>
  <r>
    <n v="405.3"/>
    <x v="409"/>
    <s v="ES COLO: ARIEL &amp; U OF C - NKO"/>
    <m/>
    <x v="0"/>
    <m/>
    <m/>
    <m/>
    <s v="KENWOOD"/>
    <s v="Bronzeville / South Lakefront"/>
    <n v="804"/>
    <n v="771"/>
    <n v="721"/>
    <s v="700-715"/>
    <m/>
    <m/>
    <n v="46"/>
    <n v="0"/>
    <n v="0"/>
    <n v="46"/>
    <n v="1050"/>
    <n v="0.68700000000000006"/>
    <n v="0"/>
    <n v="0"/>
    <n v="0"/>
    <n v="0"/>
    <m/>
    <n v="0"/>
    <n v="2"/>
    <n v="46"/>
    <n v="2"/>
    <n v="47"/>
    <n v="1080"/>
    <n v="0.66800000000000004"/>
    <n v="3"/>
    <n v="3"/>
    <n v="2"/>
    <n v="0"/>
    <n v="6"/>
    <n v="40"/>
    <n v="25"/>
    <n v="34"/>
    <n v="662"/>
    <n v="900"/>
    <n v="0.73599999999999999"/>
    <x v="0"/>
    <s v="No Change"/>
  </r>
  <r>
    <n v="406.1"/>
    <x v="410"/>
    <s v="BELMONT-CRAGIN"/>
    <s v="YES"/>
    <x v="0"/>
    <s v="Citywide"/>
    <s v="PK, K, 1, 2, 3, 4, 5, 6, 7, 8"/>
    <s v="Network 3"/>
    <s v="BELMONT CRAGIN"/>
    <s v="Far Northwest Side"/>
    <n v="471"/>
    <n v="425"/>
    <n v="454"/>
    <s v="465-469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3"/>
    <n v="7"/>
    <s v="--"/>
    <s v="--"/>
    <s v="--"/>
    <s v="--"/>
    <n v="17"/>
    <n v="114"/>
    <n v="323"/>
    <s v="--"/>
    <s v="--"/>
    <x v="4"/>
    <m/>
  </r>
  <r>
    <n v="406.2"/>
    <x v="411"/>
    <s v="NORTHWEST"/>
    <s v="YES"/>
    <x v="0"/>
    <s v="Attendance Area School"/>
    <s v="6, 7, 8"/>
    <s v="Network 3"/>
    <s v="BELMONT CRAGIN"/>
    <s v="Far Northwest Side"/>
    <n v="555"/>
    <n v="547"/>
    <n v="468"/>
    <s v="459-464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468"/>
    <s v="--"/>
    <s v="--"/>
    <x v="4"/>
    <m/>
  </r>
  <r>
    <n v="406.3"/>
    <x v="412"/>
    <s v="ES COLO: BELMONT-CRAGIN &amp; NORTHWEST"/>
    <m/>
    <x v="0"/>
    <m/>
    <m/>
    <m/>
    <s v="BELMONT CRAGIN"/>
    <s v="Far Northwest Side"/>
    <n v="1026"/>
    <n v="972"/>
    <n v="922"/>
    <s v="924-933"/>
    <m/>
    <m/>
    <n v="40"/>
    <n v="6"/>
    <n v="0"/>
    <n v="43"/>
    <n v="990"/>
    <n v="0.93100000000000005"/>
    <n v="0"/>
    <n v="0"/>
    <n v="7"/>
    <n v="1"/>
    <m/>
    <n v="1"/>
    <n v="0"/>
    <n v="48"/>
    <n v="7"/>
    <n v="51.5"/>
    <n v="1170"/>
    <n v="0.78800000000000003"/>
    <n v="3"/>
    <n v="7"/>
    <n v="7"/>
    <n v="0"/>
    <n v="10"/>
    <n v="38"/>
    <n v="17"/>
    <n v="114"/>
    <n v="791"/>
    <n v="870"/>
    <n v="0.90900000000000003"/>
    <x v="0"/>
    <s v="No Change"/>
  </r>
  <r>
    <n v="407.1"/>
    <x v="413"/>
    <s v="KIPP - ASCEND (5th - 8th)"/>
    <s v="YES"/>
    <x v="0"/>
    <s v="Citywide"/>
    <s v="K, 1, 2, 3, 4, 5, 6, 7, 8"/>
    <s v="Charter"/>
    <s v="NORTH LAWNDALE"/>
    <s v="West Side"/>
    <n v="359"/>
    <n v="369"/>
    <n v="374"/>
    <s v="365-368"/>
    <m/>
    <m/>
    <n v="35"/>
    <n v="0"/>
    <n v="0"/>
    <n v="35"/>
    <n v="780"/>
    <n v="0.47899999999999998"/>
    <n v="0"/>
    <n v="0"/>
    <n v="0"/>
    <n v="0"/>
    <m/>
    <n v="0"/>
    <n v="0"/>
    <n v="35"/>
    <n v="0"/>
    <n v="35"/>
    <n v="780"/>
    <n v="0.47899999999999998"/>
    <n v="0"/>
    <n v="0"/>
    <n v="0"/>
    <n v="1"/>
    <n v="1"/>
    <n v="34"/>
    <n v="0"/>
    <n v="0"/>
    <n v="374"/>
    <n v="780"/>
    <n v="0.47899999999999998"/>
    <x v="3"/>
    <m/>
  </r>
  <r>
    <n v="407.2"/>
    <x v="414"/>
    <s v="PENN"/>
    <s v="YES"/>
    <x v="0"/>
    <s v="Attendance Area School"/>
    <s v="PK, K, 1, 2, 3, 4, 5, 6, 7, 8"/>
    <s v="Network 7"/>
    <s v="NORTH LAWNDALE"/>
    <s v="West Side"/>
    <n v="253"/>
    <n v="235"/>
    <n v="221"/>
    <s v="211-215"/>
    <m/>
    <m/>
    <n v="54"/>
    <n v="0"/>
    <n v="0"/>
    <n v="54"/>
    <n v="1230"/>
    <n v="0.18"/>
    <n v="0"/>
    <n v="0"/>
    <n v="0"/>
    <n v="0"/>
    <m/>
    <n v="1"/>
    <n v="0"/>
    <n v="55"/>
    <n v="0"/>
    <n v="55"/>
    <n v="1260"/>
    <n v="0.17499999999999999"/>
    <n v="2"/>
    <n v="2"/>
    <n v="0"/>
    <n v="6"/>
    <n v="10"/>
    <n v="45"/>
    <n v="13"/>
    <n v="18"/>
    <n v="190"/>
    <n v="1020"/>
    <n v="0.186"/>
    <x v="3"/>
    <m/>
  </r>
  <r>
    <n v="407.3"/>
    <x v="415"/>
    <s v="ES COLO: KIPP - ASCEND &amp; PENN"/>
    <m/>
    <x v="0"/>
    <m/>
    <m/>
    <m/>
    <s v="NORTH LAWNDALE"/>
    <s v="West Side"/>
    <n v="612"/>
    <n v="604"/>
    <n v="595"/>
    <s v="576-583"/>
    <m/>
    <m/>
    <n v="89"/>
    <n v="0"/>
    <n v="0"/>
    <n v="89"/>
    <n v="2010"/>
    <n v="0.29599999999999999"/>
    <n v="0"/>
    <n v="0"/>
    <n v="0"/>
    <n v="0"/>
    <m/>
    <n v="1"/>
    <n v="0"/>
    <n v="90"/>
    <n v="0"/>
    <n v="90"/>
    <n v="2070"/>
    <n v="0.28699999999999998"/>
    <n v="2"/>
    <n v="2"/>
    <n v="0"/>
    <n v="7"/>
    <n v="11"/>
    <n v="79"/>
    <n v="13"/>
    <n v="18"/>
    <n v="564"/>
    <n v="1800"/>
    <n v="0.313"/>
    <x v="1"/>
    <s v="No Change"/>
  </r>
  <r>
    <n v="408.1"/>
    <x v="416"/>
    <s v="REVERE"/>
    <s v="YES"/>
    <x v="0"/>
    <s v="Attendance Area School"/>
    <s v="PK, K, 1, 2, 3, 4, 5, 6, 7, 8"/>
    <s v="Network 12"/>
    <s v="GREATER GRAND CROSSING"/>
    <s v="Greater Stony Island"/>
    <n v="241"/>
    <n v="201"/>
    <n v="219"/>
    <s v="209-214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1"/>
    <s v="--"/>
    <s v="--"/>
    <s v="--"/>
    <s v="--"/>
    <n v="0"/>
    <n v="17"/>
    <n v="202"/>
    <s v="--"/>
    <s v="--"/>
    <x v="4"/>
    <m/>
  </r>
  <r>
    <n v="408.2"/>
    <x v="417"/>
    <s v="NOBLE - COMER (6th - 8th)"/>
    <s v="YES"/>
    <x v="2"/>
    <s v="Charter-Attendance Area School"/>
    <s v="6, 7, 8, 9, 10, 11, 12"/>
    <s v="Charter"/>
    <s v="GREATER GRAND CROSSING"/>
    <s v="Greater Stony Island"/>
    <n v="316"/>
    <n v="294"/>
    <n v="292"/>
    <s v="251-256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92"/>
    <s v="--"/>
    <s v="--"/>
    <x v="4"/>
    <m/>
  </r>
  <r>
    <n v="408.3"/>
    <x v="418"/>
    <s v="ES COLO: REVERE &amp; NOBLE - COMER"/>
    <m/>
    <x v="0"/>
    <m/>
    <m/>
    <m/>
    <s v="GREATER GRAND CROSSING"/>
    <s v="Greater Stony Island"/>
    <n v="557"/>
    <n v="495"/>
    <n v="511"/>
    <s v="457-470"/>
    <m/>
    <m/>
    <n v="31"/>
    <n v="0"/>
    <n v="0"/>
    <n v="31"/>
    <n v="690"/>
    <n v="0.74099999999999999"/>
    <n v="0"/>
    <n v="0"/>
    <n v="0"/>
    <n v="0"/>
    <m/>
    <n v="0"/>
    <n v="0"/>
    <n v="31"/>
    <n v="0"/>
    <n v="31"/>
    <n v="690"/>
    <n v="0.74099999999999999"/>
    <n v="0"/>
    <n v="1"/>
    <n v="0"/>
    <n v="2"/>
    <n v="3"/>
    <n v="28"/>
    <n v="0"/>
    <n v="17"/>
    <n v="494"/>
    <n v="630"/>
    <n v="0.78400000000000003"/>
    <x v="0"/>
    <s v="No Change"/>
  </r>
  <r>
    <n v="409.2"/>
    <x v="419"/>
    <s v="TELPOCHCALLI"/>
    <s v="YES"/>
    <x v="0"/>
    <s v="Attendance Area School"/>
    <s v="PK, K, 1, 2, 3, 4, 5, 6, 7, 8"/>
    <s v="Network 7"/>
    <s v="SOUTH LAWNDALE"/>
    <s v="Pilsen / Little Village"/>
    <n v="248"/>
    <n v="234"/>
    <n v="248"/>
    <s v="241-243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1"/>
    <s v="--"/>
    <s v="--"/>
    <s v="--"/>
    <s v="--"/>
    <n v="0"/>
    <n v="13"/>
    <n v="235"/>
    <s v="--"/>
    <s v="--"/>
    <x v="4"/>
    <m/>
  </r>
  <r>
    <n v="409.3"/>
    <x v="420"/>
    <s v="ES COLO: SAUCEDO &amp; TELPOCHCALLI"/>
    <m/>
    <x v="0"/>
    <m/>
    <m/>
    <m/>
    <s v="SOUTH LAWNDALE"/>
    <s v="Pilsen / Little Village"/>
    <n v="1243"/>
    <n v="1178"/>
    <n v="1149"/>
    <s v="1,105-1,122"/>
    <m/>
    <m/>
    <n v="72"/>
    <n v="12"/>
    <n v="0"/>
    <n v="78"/>
    <n v="1800"/>
    <n v="0.63800000000000001"/>
    <n v="0"/>
    <n v="0"/>
    <n v="0"/>
    <n v="0"/>
    <m/>
    <n v="2"/>
    <n v="2"/>
    <n v="74"/>
    <n v="14"/>
    <n v="81"/>
    <n v="1860"/>
    <n v="0.61799999999999999"/>
    <n v="3"/>
    <n v="6"/>
    <n v="14"/>
    <n v="2"/>
    <n v="11"/>
    <n v="63"/>
    <n v="14"/>
    <n v="78"/>
    <n v="1057"/>
    <n v="1440"/>
    <n v="0.73399999999999999"/>
    <x v="0"/>
    <s v="No Change"/>
  </r>
  <r>
    <n v="409.4"/>
    <x v="421"/>
    <s v="SAUCEDO"/>
    <s v="YES"/>
    <x v="0"/>
    <s v="Citywide"/>
    <s v="PK, K, 1, 2, 3, 4, 5, 6, 7, 8"/>
    <s v="Network 7"/>
    <s v="SOUTH LAWNDALE"/>
    <s v="Pilsen / Little Village"/>
    <n v="995"/>
    <n v="944"/>
    <n v="901"/>
    <s v="864-879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3"/>
    <n v="5"/>
    <s v="--"/>
    <s v="--"/>
    <s v="--"/>
    <s v="--"/>
    <n v="14"/>
    <n v="65"/>
    <n v="822"/>
    <s v="--"/>
    <s v="--"/>
    <x v="4"/>
    <m/>
  </r>
  <r>
    <n v="410.1"/>
    <x v="422"/>
    <s v="THORP J"/>
    <s v="YES"/>
    <x v="0"/>
    <s v="Attendance Area School"/>
    <s v="PK, K, 1, 2, 3, 4, 5, 6, 7, 8"/>
    <s v="Network 12"/>
    <s v="SOUTH CHICAGO"/>
    <s v="Greater Stony Island"/>
    <n v="288"/>
    <n v="279"/>
    <n v="290"/>
    <s v="284-286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5"/>
    <n v="2"/>
    <s v="--"/>
    <s v="--"/>
    <s v="--"/>
    <s v="--"/>
    <n v="44"/>
    <n v="24"/>
    <n v="222"/>
    <s v="--"/>
    <s v="--"/>
    <x v="4"/>
    <m/>
  </r>
  <r>
    <n v="410.2"/>
    <x v="423"/>
    <s v="LEARN - SOUTH CHICAGO"/>
    <s v="YES"/>
    <x v="0"/>
    <s v="Citywide"/>
    <s v="K, 1, 2, 3, 4, 5, 6, 7, 8"/>
    <s v="Charter"/>
    <s v="SOUTH CHICAGO"/>
    <s v="Greater Stony Island"/>
    <n v="436"/>
    <n v="438"/>
    <n v="428"/>
    <s v="398-416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428"/>
    <s v="--"/>
    <s v="--"/>
    <x v="4"/>
    <m/>
  </r>
  <r>
    <n v="410.3"/>
    <x v="424"/>
    <s v="ES COLO: THORP J &amp; LEARN - SOUTH CHICAGO"/>
    <m/>
    <x v="0"/>
    <m/>
    <m/>
    <m/>
    <s v="SOUTH CHICAGO"/>
    <s v="Greater Stony Island"/>
    <n v="724"/>
    <n v="717"/>
    <n v="718"/>
    <s v="682-702"/>
    <m/>
    <m/>
    <n v="53"/>
    <n v="2"/>
    <n v="0"/>
    <n v="54"/>
    <n v="1230"/>
    <n v="0.58399999999999996"/>
    <n v="0"/>
    <n v="0"/>
    <n v="0"/>
    <n v="0"/>
    <m/>
    <n v="0"/>
    <n v="0"/>
    <n v="53"/>
    <n v="2"/>
    <n v="54"/>
    <n v="1230"/>
    <n v="0.58399999999999996"/>
    <n v="5"/>
    <n v="2"/>
    <n v="2"/>
    <n v="5"/>
    <n v="12"/>
    <n v="41"/>
    <n v="44"/>
    <n v="24"/>
    <n v="650"/>
    <n v="930"/>
    <n v="0.69899999999999995"/>
    <x v="0"/>
    <s v="Underutilized to Efficient"/>
  </r>
  <r>
    <n v="410.4"/>
    <x v="403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m/>
  </r>
  <r>
    <n v="411"/>
    <x v="425"/>
    <s v="AIR FORCE HS"/>
    <s v="NO"/>
    <x v="2"/>
    <s v="Citywide"/>
    <s v="9, 10, 11, 12"/>
    <s v="Network 16"/>
    <s v="ARMOUR SQUARE"/>
    <s v="Greater Stockyards"/>
    <n v="194"/>
    <n v="196"/>
    <n v="174"/>
    <s v="154-162"/>
    <m/>
    <m/>
    <n v="31"/>
    <n v="2"/>
    <n v="0"/>
    <n v="32"/>
    <n v="768"/>
    <n v="0.22700000000000001"/>
    <n v="0"/>
    <n v="0"/>
    <n v="0"/>
    <n v="0"/>
    <n v="0"/>
    <n v="0"/>
    <n v="0"/>
    <n v="31"/>
    <n v="2"/>
    <n v="32"/>
    <n v="768"/>
    <n v="0.22700000000000001"/>
    <n v="0"/>
    <n v="0"/>
    <n v="2"/>
    <n v="1"/>
    <n v="1"/>
    <n v="30"/>
    <n v="0"/>
    <n v="0"/>
    <n v="174"/>
    <n v="720"/>
    <n v="0.24199999999999999"/>
    <x v="1"/>
    <s v="No Change"/>
  </r>
  <r>
    <n v="412"/>
    <x v="426"/>
    <s v="ALCOTT HS"/>
    <s v="NO"/>
    <x v="2"/>
    <s v="Citywide"/>
    <s v="9, 10, 11, 12"/>
    <s v="Network 4"/>
    <s v="NORTH CENTER"/>
    <s v="Northwest Side"/>
    <n v="322"/>
    <n v="333"/>
    <n v="357"/>
    <s v="347-351"/>
    <m/>
    <m/>
    <n v="16"/>
    <n v="0"/>
    <n v="0"/>
    <n v="16"/>
    <n v="384"/>
    <n v="0.93"/>
    <n v="0"/>
    <n v="0"/>
    <n v="0"/>
    <n v="0"/>
    <n v="0"/>
    <n v="2"/>
    <n v="0"/>
    <n v="18"/>
    <n v="0"/>
    <n v="18"/>
    <n v="432"/>
    <n v="0.82599999999999996"/>
    <n v="0"/>
    <n v="0"/>
    <n v="0"/>
    <n v="0"/>
    <n v="0"/>
    <n v="18"/>
    <n v="0"/>
    <n v="0"/>
    <n v="357"/>
    <n v="432"/>
    <n v="0.82599999999999996"/>
    <x v="0"/>
    <s v="No Change"/>
  </r>
  <r>
    <n v="413"/>
    <x v="427"/>
    <s v="AMUNDSEN HS"/>
    <s v="NO"/>
    <x v="2"/>
    <s v="Attendance Area School"/>
    <s v="9, 10, 11, 12"/>
    <s v="ISP"/>
    <s v="LINCOLN SQUARE"/>
    <s v="Northwest Side"/>
    <n v="1384"/>
    <n v="1459"/>
    <n v="1490"/>
    <s v="1,501-1,503"/>
    <m/>
    <m/>
    <n v="40"/>
    <n v="11"/>
    <n v="0"/>
    <n v="45.5"/>
    <n v="1092"/>
    <n v="1.3640000000000001"/>
    <n v="0"/>
    <n v="0"/>
    <n v="0"/>
    <n v="0"/>
    <n v="0"/>
    <n v="2"/>
    <n v="0"/>
    <n v="42"/>
    <n v="11"/>
    <n v="47.5"/>
    <n v="1140"/>
    <n v="1.3069999999999999"/>
    <n v="2"/>
    <n v="0"/>
    <n v="11"/>
    <n v="0"/>
    <n v="2"/>
    <n v="40"/>
    <n v="20"/>
    <n v="0"/>
    <n v="1470"/>
    <n v="960"/>
    <n v="1.5309999999999999"/>
    <x v="2"/>
    <s v="No Change"/>
  </r>
  <r>
    <n v="414"/>
    <x v="428"/>
    <s v="AUSTIN CCA HS"/>
    <s v="NO"/>
    <x v="2"/>
    <s v="Attendance Area School"/>
    <s v="9, 10, 11, 12"/>
    <s v="Network 15"/>
    <s v="AUSTIN"/>
    <s v="West Side"/>
    <n v="245"/>
    <n v="235"/>
    <n v="159"/>
    <s v="145-147"/>
    <m/>
    <m/>
    <n v="78"/>
    <n v="1"/>
    <n v="0"/>
    <n v="78.5"/>
    <n v="1884"/>
    <n v="8.4000000000000005E-2"/>
    <n v="0"/>
    <n v="0"/>
    <n v="0"/>
    <n v="0"/>
    <n v="0"/>
    <n v="0"/>
    <n v="0"/>
    <n v="78"/>
    <n v="1"/>
    <n v="78.5"/>
    <n v="1884"/>
    <n v="8.4000000000000005E-2"/>
    <n v="0"/>
    <n v="0"/>
    <n v="1"/>
    <n v="4"/>
    <n v="4"/>
    <n v="74"/>
    <n v="0"/>
    <n v="0"/>
    <n v="159"/>
    <n v="1776"/>
    <n v="0.09"/>
    <x v="1"/>
    <s v="No Change"/>
  </r>
  <r>
    <n v="415"/>
    <x v="429"/>
    <s v="BACK OF THE YARDS HS"/>
    <s v="NO"/>
    <x v="2"/>
    <s v="Citywide"/>
    <s v="9, 10, 11, 12"/>
    <s v="ISP"/>
    <s v="NEW CITY"/>
    <s v="Greater Stockyards"/>
    <n v="1072"/>
    <n v="1076"/>
    <n v="1056"/>
    <s v="1,042-1,045"/>
    <m/>
    <m/>
    <n v="43"/>
    <n v="3"/>
    <n v="0"/>
    <n v="44.5"/>
    <n v="1068"/>
    <n v="0.98899999999999999"/>
    <n v="0"/>
    <n v="0"/>
    <n v="0"/>
    <n v="0"/>
    <n v="0"/>
    <n v="0"/>
    <n v="0"/>
    <n v="43"/>
    <n v="3"/>
    <n v="44.5"/>
    <n v="1068"/>
    <n v="0.98899999999999999"/>
    <n v="0"/>
    <n v="0"/>
    <n v="3"/>
    <n v="0"/>
    <n v="0"/>
    <n v="43"/>
    <n v="0"/>
    <n v="0"/>
    <n v="1056"/>
    <n v="1032"/>
    <n v="1.0229999999999999"/>
    <x v="0"/>
    <s v="No Change"/>
  </r>
  <r>
    <n v="416"/>
    <x v="430"/>
    <s v="BOGAN HS"/>
    <s v="NO"/>
    <x v="2"/>
    <s v="Attendance Area School"/>
    <s v="9, 10, 11, 12"/>
    <s v="Network 16"/>
    <s v="ASHBURN"/>
    <s v="Greater Midway"/>
    <n v="749"/>
    <n v="736"/>
    <n v="749"/>
    <s v="725-739"/>
    <m/>
    <m/>
    <n v="57"/>
    <n v="5"/>
    <n v="0"/>
    <n v="59.5"/>
    <n v="1428"/>
    <n v="0.52500000000000002"/>
    <n v="0"/>
    <n v="1"/>
    <n v="0"/>
    <n v="0"/>
    <n v="0"/>
    <n v="0"/>
    <n v="0"/>
    <n v="57"/>
    <n v="6"/>
    <n v="60"/>
    <n v="1440"/>
    <n v="0.52"/>
    <n v="3"/>
    <n v="0"/>
    <n v="6"/>
    <n v="2"/>
    <n v="5"/>
    <n v="52"/>
    <n v="35"/>
    <n v="0"/>
    <n v="714"/>
    <n v="1248"/>
    <n v="0.57199999999999995"/>
    <x v="1"/>
    <s v="No Change"/>
  </r>
  <r>
    <n v="417"/>
    <x v="431"/>
    <s v="BROOKS HS"/>
    <s v="NO"/>
    <x v="2"/>
    <s v="Citywide"/>
    <s v="7, 8, 9, 10, 11, 12"/>
    <s v="Network 17"/>
    <s v="ROSELAND"/>
    <s v="Greater Calumet"/>
    <n v="1007"/>
    <n v="984"/>
    <n v="988"/>
    <s v="979-983"/>
    <m/>
    <m/>
    <n v="42"/>
    <n v="4"/>
    <n v="0"/>
    <n v="44"/>
    <n v="1056"/>
    <n v="0.93600000000000005"/>
    <n v="0"/>
    <n v="0"/>
    <n v="0"/>
    <n v="0"/>
    <n v="0"/>
    <n v="0"/>
    <n v="0"/>
    <n v="42"/>
    <n v="4"/>
    <n v="44"/>
    <n v="1056"/>
    <n v="0.93600000000000005"/>
    <n v="3"/>
    <n v="0"/>
    <n v="4"/>
    <n v="0"/>
    <n v="3"/>
    <n v="39"/>
    <n v="37"/>
    <n v="0"/>
    <n v="951"/>
    <n v="936"/>
    <n v="1.016"/>
    <x v="0"/>
    <s v="No Change"/>
  </r>
  <r>
    <n v="418"/>
    <x v="432"/>
    <s v="CARVER MILITARY HS"/>
    <s v="NO"/>
    <x v="2"/>
    <s v="Citywide"/>
    <s v="9, 10, 11, 12"/>
    <s v="Network 17"/>
    <s v="RIVERDALE"/>
    <s v="Greater Calumet"/>
    <n v="479"/>
    <n v="442"/>
    <n v="406"/>
    <s v="392-396"/>
    <m/>
    <m/>
    <n v="54"/>
    <n v="1"/>
    <n v="0"/>
    <n v="54.5"/>
    <n v="1308"/>
    <n v="0.31"/>
    <n v="0"/>
    <n v="0"/>
    <n v="0"/>
    <n v="0"/>
    <n v="0"/>
    <n v="1"/>
    <n v="0"/>
    <n v="55"/>
    <n v="1"/>
    <n v="55.5"/>
    <n v="1332"/>
    <n v="0.30499999999999999"/>
    <n v="0"/>
    <n v="0"/>
    <n v="1"/>
    <n v="1"/>
    <n v="1"/>
    <n v="54"/>
    <n v="0"/>
    <n v="0"/>
    <n v="406"/>
    <n v="1296"/>
    <n v="0.313"/>
    <x v="1"/>
    <s v="No Change"/>
  </r>
  <r>
    <n v="419"/>
    <x v="433"/>
    <s v="CHICAGO AGRICULTURE HS"/>
    <s v="NO"/>
    <x v="2"/>
    <s v="Citywide"/>
    <s v="9, 10, 11, 12"/>
    <s v="ISP"/>
    <s v="MOUNT GREENWOOD"/>
    <s v="Far Southwest Side"/>
    <n v="810"/>
    <n v="818"/>
    <n v="814"/>
    <s v="802-808"/>
    <m/>
    <m/>
    <n v="44"/>
    <n v="1"/>
    <n v="0"/>
    <n v="44.5"/>
    <n v="1068"/>
    <n v="0.76200000000000001"/>
    <n v="0"/>
    <n v="0"/>
    <n v="0"/>
    <n v="0"/>
    <n v="0"/>
    <n v="2"/>
    <n v="0"/>
    <n v="46"/>
    <n v="1"/>
    <n v="46.5"/>
    <n v="1116"/>
    <n v="0.72899999999999998"/>
    <n v="7"/>
    <n v="0"/>
    <n v="1"/>
    <n v="0"/>
    <n v="7"/>
    <n v="39"/>
    <n v="76"/>
    <n v="0"/>
    <n v="738"/>
    <n v="936"/>
    <n v="0.78800000000000003"/>
    <x v="0"/>
    <s v="No Change"/>
  </r>
  <r>
    <n v="420"/>
    <x v="434"/>
    <s v="CHICAGO MILITARY HS"/>
    <s v="NO"/>
    <x v="2"/>
    <s v="Citywide"/>
    <s v="9, 10, 11, 12"/>
    <s v="Network 17"/>
    <s v="DOUGLAS"/>
    <s v="Bronzeville / South Lakefront"/>
    <n v="310"/>
    <n v="280"/>
    <n v="244"/>
    <s v="239-241"/>
    <m/>
    <m/>
    <n v="19"/>
    <n v="8"/>
    <n v="0"/>
    <n v="23"/>
    <n v="552"/>
    <n v="0.442"/>
    <n v="0"/>
    <n v="0"/>
    <n v="0"/>
    <n v="0"/>
    <n v="0"/>
    <n v="1"/>
    <n v="0"/>
    <n v="20"/>
    <n v="8"/>
    <n v="24"/>
    <n v="576"/>
    <n v="0.42399999999999999"/>
    <n v="0"/>
    <n v="0"/>
    <n v="8"/>
    <n v="1"/>
    <n v="1"/>
    <n v="19"/>
    <n v="0"/>
    <n v="0"/>
    <n v="244"/>
    <n v="456"/>
    <n v="0.53500000000000003"/>
    <x v="1"/>
    <s v="No Change"/>
  </r>
  <r>
    <n v="421"/>
    <x v="435"/>
    <s v="CHICAGO VOCATIONAL HS"/>
    <s v="NO"/>
    <x v="2"/>
    <s v="Attendance Area School"/>
    <s v="9, 10, 11, 12"/>
    <s v="Network 17"/>
    <s v="AVALON PARK"/>
    <s v="Greater Stony Island"/>
    <n v="766"/>
    <n v="741"/>
    <n v="662"/>
    <s v="571-584"/>
    <m/>
    <m/>
    <n v="103"/>
    <n v="6"/>
    <n v="0"/>
    <n v="106"/>
    <n v="2544"/>
    <n v="0.26"/>
    <n v="0"/>
    <n v="0"/>
    <n v="0"/>
    <n v="0"/>
    <n v="0"/>
    <n v="0"/>
    <n v="1"/>
    <n v="103"/>
    <n v="7"/>
    <n v="106.5"/>
    <n v="2556"/>
    <n v="0.25900000000000001"/>
    <n v="6"/>
    <n v="0"/>
    <n v="7"/>
    <n v="6"/>
    <n v="12"/>
    <n v="91"/>
    <n v="62"/>
    <n v="0"/>
    <n v="600"/>
    <n v="2184"/>
    <n v="0.27500000000000002"/>
    <x v="1"/>
    <s v="No Change"/>
  </r>
  <r>
    <n v="422"/>
    <x v="436"/>
    <s v="CLARK HS"/>
    <s v="NO"/>
    <x v="2"/>
    <s v="Citywide"/>
    <s v="9, 10, 11, 12"/>
    <s v="ISP"/>
    <s v="AUSTIN"/>
    <s v="West Side"/>
    <n v="535"/>
    <n v="524"/>
    <n v="523"/>
    <s v="528-529"/>
    <m/>
    <m/>
    <n v="54"/>
    <n v="1"/>
    <n v="0"/>
    <n v="54.5"/>
    <n v="1308"/>
    <n v="0.4"/>
    <n v="0"/>
    <n v="0"/>
    <n v="0"/>
    <n v="0"/>
    <n v="0"/>
    <n v="0"/>
    <n v="0"/>
    <n v="54"/>
    <n v="1"/>
    <n v="54.5"/>
    <n v="1308"/>
    <n v="0.4"/>
    <n v="2"/>
    <n v="0"/>
    <n v="1"/>
    <n v="4"/>
    <n v="6"/>
    <n v="48"/>
    <n v="23"/>
    <n v="0"/>
    <n v="500"/>
    <n v="1152"/>
    <n v="0.434"/>
    <x v="1"/>
    <s v="No Change"/>
  </r>
  <r>
    <n v="423"/>
    <x v="437"/>
    <s v="CLEMENTE HS"/>
    <s v="NO"/>
    <x v="2"/>
    <s v="Attendance Area School"/>
    <s v="9, 10, 11, 12"/>
    <s v="Network 15"/>
    <s v="WEST TOWN"/>
    <s v="Greater Milwaukee Avenue"/>
    <n v="671"/>
    <n v="684"/>
    <n v="680"/>
    <s v="671-680"/>
    <m/>
    <m/>
    <n v="93"/>
    <n v="49"/>
    <n v="0"/>
    <n v="117.5"/>
    <n v="2820"/>
    <n v="0.24099999999999999"/>
    <n v="0"/>
    <n v="0"/>
    <n v="0"/>
    <n v="0"/>
    <n v="0"/>
    <n v="0"/>
    <n v="0"/>
    <n v="93"/>
    <n v="49"/>
    <n v="117.5"/>
    <n v="2820"/>
    <n v="0.24099999999999999"/>
    <n v="1"/>
    <n v="0"/>
    <n v="49"/>
    <n v="4"/>
    <n v="5"/>
    <n v="88"/>
    <n v="10"/>
    <n v="0"/>
    <n v="670"/>
    <n v="2112"/>
    <n v="0.317"/>
    <x v="1"/>
    <s v="No Change"/>
  </r>
  <r>
    <n v="424"/>
    <x v="438"/>
    <s v="CRANE MEDICAL HS"/>
    <s v="NO"/>
    <x v="2"/>
    <s v="Citywide"/>
    <s v="9, 10, 11, 12"/>
    <s v="Network 15"/>
    <s v="NEAR WEST SIDE"/>
    <s v="Near West Side"/>
    <n v="420"/>
    <n v="446"/>
    <n v="406"/>
    <s v="411-419"/>
    <m/>
    <m/>
    <n v="67"/>
    <n v="14"/>
    <n v="0"/>
    <n v="74"/>
    <n v="1776"/>
    <n v="0.22900000000000001"/>
    <n v="0"/>
    <n v="0"/>
    <n v="0"/>
    <n v="0"/>
    <n v="0"/>
    <n v="2"/>
    <n v="1"/>
    <n v="69"/>
    <n v="15"/>
    <n v="76.5"/>
    <n v="1836"/>
    <n v="0.221"/>
    <n v="0"/>
    <n v="0"/>
    <n v="15"/>
    <n v="12"/>
    <n v="12"/>
    <n v="57"/>
    <n v="0"/>
    <n v="0"/>
    <n v="406"/>
    <n v="1368"/>
    <n v="0.29699999999999999"/>
    <x v="1"/>
    <s v="No Change"/>
  </r>
  <r>
    <n v="425"/>
    <x v="439"/>
    <s v="CURIE HS"/>
    <s v="NO"/>
    <x v="2"/>
    <s v="Attendance Area School"/>
    <s v="9, 10, 11, 12"/>
    <s v="Network 15"/>
    <s v="ARCHER HEIGHTS"/>
    <s v="Greater Midway"/>
    <n v="2907"/>
    <n v="2993"/>
    <n v="3060"/>
    <s v="3,064-3,071"/>
    <m/>
    <m/>
    <n v="103"/>
    <n v="11"/>
    <n v="0"/>
    <n v="108.5"/>
    <n v="2604"/>
    <n v="1.175"/>
    <n v="0"/>
    <n v="0"/>
    <n v="0"/>
    <n v="0"/>
    <n v="0"/>
    <n v="0"/>
    <n v="1"/>
    <n v="103"/>
    <n v="12"/>
    <n v="109"/>
    <n v="2616"/>
    <n v="1.17"/>
    <n v="4"/>
    <n v="0"/>
    <n v="12"/>
    <n v="1"/>
    <n v="5"/>
    <n v="98"/>
    <n v="28"/>
    <n v="0"/>
    <n v="3032"/>
    <n v="2352"/>
    <n v="1.2889999999999999"/>
    <x v="2"/>
    <s v="No Change"/>
  </r>
  <r>
    <n v="426"/>
    <x v="440"/>
    <s v="DISNEY II HS"/>
    <s v="NO"/>
    <x v="2"/>
    <s v="Citywide"/>
    <s v="7, 8, 9, 10, 11, 12"/>
    <s v="Network 14"/>
    <s v="IRVING PARK"/>
    <s v="Northwest Side"/>
    <n v="773"/>
    <n v="785"/>
    <n v="784"/>
    <s v="808-814"/>
    <m/>
    <m/>
    <n v="42"/>
    <n v="6"/>
    <n v="0"/>
    <n v="45"/>
    <n v="1080"/>
    <n v="0.72599999999999998"/>
    <n v="0"/>
    <n v="0"/>
    <n v="0"/>
    <n v="0"/>
    <n v="0"/>
    <n v="1"/>
    <n v="0"/>
    <n v="43"/>
    <n v="6"/>
    <n v="46"/>
    <n v="1104"/>
    <n v="0.71"/>
    <n v="0"/>
    <n v="0"/>
    <n v="6"/>
    <n v="7"/>
    <n v="7"/>
    <n v="36"/>
    <n v="0"/>
    <n v="0"/>
    <n v="784"/>
    <n v="864"/>
    <n v="0.90700000000000003"/>
    <x v="0"/>
    <s v="No Change"/>
  </r>
  <r>
    <n v="427"/>
    <x v="441"/>
    <s v="DOUGLASS HS"/>
    <s v="NO"/>
    <x v="2"/>
    <s v="Citywide"/>
    <s v="9, 10, 11, 12"/>
    <s v="Network 15"/>
    <s v="AUSTIN"/>
    <s v="West Side"/>
    <n v="58"/>
    <n v="50"/>
    <n v="44"/>
    <s v="49-49"/>
    <m/>
    <m/>
    <n v="42"/>
    <n v="3"/>
    <n v="0"/>
    <n v="43.5"/>
    <n v="1044"/>
    <n v="4.2000000000000003E-2"/>
    <n v="0"/>
    <n v="0"/>
    <n v="0"/>
    <n v="0"/>
    <n v="0"/>
    <n v="3"/>
    <n v="0"/>
    <n v="45"/>
    <n v="3"/>
    <n v="46.5"/>
    <n v="1116"/>
    <n v="3.9E-2"/>
    <n v="0"/>
    <n v="0"/>
    <n v="3"/>
    <n v="8"/>
    <n v="8"/>
    <n v="37"/>
    <n v="0"/>
    <n v="0"/>
    <n v="44"/>
    <n v="888"/>
    <n v="0.05"/>
    <x v="1"/>
    <s v="No Change"/>
  </r>
  <r>
    <n v="428"/>
    <x v="442"/>
    <s v="DUNBAR HS"/>
    <s v="NO"/>
    <x v="2"/>
    <s v="Citywide"/>
    <s v="9, 10, 11, 12"/>
    <s v="Network 17"/>
    <s v="DOUGLAS"/>
    <s v="Bronzeville / South Lakefront"/>
    <n v="346"/>
    <n v="413"/>
    <n v="493"/>
    <s v="525-553"/>
    <m/>
    <m/>
    <n v="75"/>
    <n v="3"/>
    <n v="0"/>
    <n v="76.5"/>
    <n v="1836"/>
    <n v="0.26900000000000002"/>
    <n v="0"/>
    <n v="0"/>
    <n v="0"/>
    <n v="0"/>
    <n v="0"/>
    <n v="2"/>
    <n v="0"/>
    <n v="77"/>
    <n v="3"/>
    <n v="78.5"/>
    <n v="1884"/>
    <n v="0.26200000000000001"/>
    <n v="1"/>
    <n v="0"/>
    <n v="3"/>
    <n v="3"/>
    <n v="4"/>
    <n v="73"/>
    <n v="7"/>
    <n v="0"/>
    <n v="486"/>
    <n v="1752"/>
    <n v="0.27700000000000002"/>
    <x v="1"/>
    <s v="No Change"/>
  </r>
  <r>
    <n v="429"/>
    <x v="443"/>
    <s v="DYETT ARTS HS"/>
    <s v="NO"/>
    <x v="2"/>
    <s v="Attendance Area School"/>
    <s v="9, 10, 11, 12"/>
    <s v="Network 17"/>
    <s v="WASHINGTON PARK"/>
    <s v="Bronzeville / South Lakefront"/>
    <n v="618"/>
    <n v="583"/>
    <n v="537"/>
    <s v="512-516"/>
    <m/>
    <m/>
    <n v="41"/>
    <n v="0"/>
    <n v="0"/>
    <n v="41"/>
    <n v="984"/>
    <n v="0.54600000000000004"/>
    <n v="0"/>
    <n v="0"/>
    <n v="0"/>
    <n v="0"/>
    <n v="0"/>
    <n v="2"/>
    <n v="0"/>
    <n v="43"/>
    <n v="0"/>
    <n v="43"/>
    <n v="1032"/>
    <n v="0.52"/>
    <n v="0"/>
    <n v="0"/>
    <n v="0"/>
    <n v="3"/>
    <n v="3"/>
    <n v="40"/>
    <n v="0"/>
    <n v="0"/>
    <n v="537"/>
    <n v="960"/>
    <n v="0.55900000000000005"/>
    <x v="1"/>
    <s v="Efficient to Underutilized"/>
  </r>
  <r>
    <n v="430"/>
    <x v="444"/>
    <s v="ENGLEWOOD STEM HS"/>
    <s v="NO"/>
    <x v="2"/>
    <s v="Attendance Area School"/>
    <d v="2011-09-10T00:00:00"/>
    <s v="Network 16"/>
    <s v="ENGLEWOOD"/>
    <s v="South Side"/>
    <n v="414"/>
    <n v="680"/>
    <n v="829"/>
    <s v="1,060-1,060"/>
    <m/>
    <m/>
    <n v="52"/>
    <n v="0"/>
    <n v="0"/>
    <n v="52"/>
    <n v="1248"/>
    <n v="0.66400000000000003"/>
    <n v="0"/>
    <n v="0"/>
    <n v="0"/>
    <n v="0"/>
    <n v="0"/>
    <n v="0"/>
    <n v="0"/>
    <n v="52"/>
    <n v="0"/>
    <n v="52"/>
    <n v="1248"/>
    <n v="0.66400000000000003"/>
    <n v="1"/>
    <n v="0"/>
    <n v="0"/>
    <n v="0"/>
    <n v="1"/>
    <n v="51"/>
    <n v="11"/>
    <n v="0"/>
    <n v="818"/>
    <n v="1224"/>
    <n v="0.66800000000000004"/>
    <x v="1"/>
    <s v="No Change"/>
  </r>
  <r>
    <n v="431"/>
    <x v="445"/>
    <s v="FARRAGUT HS"/>
    <s v="NO"/>
    <x v="2"/>
    <s v="Attendance Area School"/>
    <s v="9, 10, 11, 12"/>
    <s v="Network 16"/>
    <s v="SOUTH LAWNDALE"/>
    <s v="Pilsen / Little Village"/>
    <n v="570"/>
    <n v="540"/>
    <n v="506"/>
    <s v="471-475"/>
    <m/>
    <m/>
    <n v="84"/>
    <n v="31"/>
    <n v="0"/>
    <n v="99.5"/>
    <n v="2388"/>
    <n v="0.21199999999999999"/>
    <n v="0"/>
    <n v="0"/>
    <n v="0"/>
    <n v="0"/>
    <n v="0"/>
    <n v="0"/>
    <n v="0"/>
    <n v="84"/>
    <n v="31"/>
    <n v="99.5"/>
    <n v="2388"/>
    <n v="0.21199999999999999"/>
    <n v="3"/>
    <n v="0"/>
    <n v="31"/>
    <n v="4"/>
    <n v="7"/>
    <n v="77"/>
    <n v="33"/>
    <n v="0"/>
    <n v="473"/>
    <n v="1848"/>
    <n v="0.25600000000000001"/>
    <x v="1"/>
    <s v="No Change"/>
  </r>
  <r>
    <n v="432"/>
    <x v="446"/>
    <s v="FENGER HS"/>
    <s v="NO"/>
    <x v="2"/>
    <s v="Attendance Area School"/>
    <s v="9, 10, 11, 12"/>
    <s v="Network 17"/>
    <s v="ROSELAND"/>
    <s v="Greater Calumet"/>
    <n v="263"/>
    <n v="286"/>
    <n v="244"/>
    <s v="257-266"/>
    <m/>
    <m/>
    <n v="57"/>
    <n v="3"/>
    <n v="0"/>
    <n v="58.5"/>
    <n v="1404"/>
    <n v="0.17399999999999999"/>
    <n v="0"/>
    <n v="0"/>
    <n v="0"/>
    <n v="0"/>
    <n v="0"/>
    <n v="0"/>
    <n v="2"/>
    <n v="57"/>
    <n v="5"/>
    <n v="59.5"/>
    <n v="1428"/>
    <n v="0.17100000000000001"/>
    <n v="0"/>
    <n v="0"/>
    <n v="5"/>
    <n v="6"/>
    <n v="6"/>
    <n v="51"/>
    <n v="0"/>
    <n v="0"/>
    <n v="244"/>
    <n v="1224"/>
    <n v="0.19900000000000001"/>
    <x v="1"/>
    <s v="No Change"/>
  </r>
  <r>
    <n v="433"/>
    <x v="447"/>
    <s v="FOREMAN HS"/>
    <s v="NO"/>
    <x v="2"/>
    <s v="Attendance Area School"/>
    <s v="9, 10, 11, 12"/>
    <s v="Network 14"/>
    <s v="PORTAGE PARK"/>
    <s v="Far Northwest Side"/>
    <n v="703"/>
    <n v="604"/>
    <n v="569"/>
    <s v="568-578"/>
    <m/>
    <m/>
    <n v="47"/>
    <n v="3"/>
    <n v="0"/>
    <n v="48.5"/>
    <n v="1164"/>
    <n v="0.48899999999999999"/>
    <n v="10"/>
    <n v="0"/>
    <n v="0"/>
    <n v="0"/>
    <n v="0"/>
    <n v="1"/>
    <n v="0"/>
    <n v="58"/>
    <n v="3"/>
    <n v="59.5"/>
    <n v="1428"/>
    <n v="0.39800000000000002"/>
    <n v="2"/>
    <n v="0"/>
    <n v="3"/>
    <n v="0"/>
    <n v="2"/>
    <n v="56"/>
    <n v="23"/>
    <n v="0"/>
    <n v="546"/>
    <n v="1344"/>
    <n v="0.40600000000000003"/>
    <x v="1"/>
    <s v="No Change"/>
  </r>
  <r>
    <n v="434"/>
    <x v="448"/>
    <s v="GAGE PARK HS"/>
    <s v="NO"/>
    <x v="2"/>
    <s v="Attendance Area School"/>
    <s v="9, 10, 11, 12"/>
    <s v="Network 16"/>
    <s v="GAGE PARK"/>
    <s v="Greater Midway"/>
    <n v="323"/>
    <n v="323"/>
    <n v="301"/>
    <s v="283-285"/>
    <m/>
    <m/>
    <n v="41"/>
    <n v="6"/>
    <n v="0"/>
    <n v="44"/>
    <n v="1056"/>
    <n v="0.28499999999999998"/>
    <n v="0"/>
    <n v="0"/>
    <n v="0"/>
    <n v="0"/>
    <n v="0"/>
    <n v="0"/>
    <n v="1"/>
    <n v="41"/>
    <n v="7"/>
    <n v="44.5"/>
    <n v="1068"/>
    <n v="0.28199999999999997"/>
    <n v="0"/>
    <n v="0"/>
    <n v="7"/>
    <n v="4"/>
    <n v="4"/>
    <n v="37"/>
    <n v="0"/>
    <n v="0"/>
    <n v="301"/>
    <n v="888"/>
    <n v="0.33900000000000002"/>
    <x v="1"/>
    <s v="No Change"/>
  </r>
  <r>
    <n v="435"/>
    <x v="449"/>
    <s v="GOODE HS"/>
    <s v="NO"/>
    <x v="2"/>
    <s v="Citywide"/>
    <s v="9, 10, 11, 12"/>
    <s v="Network 16"/>
    <s v="ASHBURN"/>
    <s v="Greater Midway"/>
    <n v="931"/>
    <n v="936"/>
    <n v="956"/>
    <s v="964-965"/>
    <m/>
    <m/>
    <n v="45"/>
    <n v="0"/>
    <n v="0"/>
    <n v="45"/>
    <n v="1080"/>
    <n v="0.88500000000000001"/>
    <n v="0"/>
    <n v="0"/>
    <n v="0"/>
    <n v="0"/>
    <n v="0"/>
    <n v="0"/>
    <n v="0"/>
    <n v="45"/>
    <n v="0"/>
    <n v="45"/>
    <n v="1080"/>
    <n v="0.88500000000000001"/>
    <n v="1"/>
    <n v="0"/>
    <n v="0"/>
    <n v="2"/>
    <n v="3"/>
    <n v="42"/>
    <n v="12"/>
    <n v="0"/>
    <n v="944"/>
    <n v="1008"/>
    <n v="0.93700000000000006"/>
    <x v="0"/>
    <s v="No Change"/>
  </r>
  <r>
    <n v="436"/>
    <x v="450"/>
    <s v="HANCOCK HS"/>
    <s v="NO"/>
    <x v="2"/>
    <s v="Citywide"/>
    <s v="9, 10, 11, 12"/>
    <s v="Network 15"/>
    <s v="CLEARING"/>
    <s v="Greater Midway"/>
    <n v="1016"/>
    <n v="1019"/>
    <n v="1019"/>
    <s v="1,008-1,019"/>
    <m/>
    <m/>
    <n v="0"/>
    <n v="0"/>
    <n v="52"/>
    <n v="52"/>
    <n v="1248"/>
    <n v="0.81699999999999995"/>
    <n v="0"/>
    <n v="0"/>
    <n v="0"/>
    <n v="0"/>
    <n v="0"/>
    <n v="0"/>
    <n v="0"/>
    <n v="52"/>
    <n v="0"/>
    <n v="52"/>
    <n v="1248"/>
    <n v="0.81699999999999995"/>
    <n v="1"/>
    <n v="0"/>
    <n v="0"/>
    <n v="0"/>
    <n v="1"/>
    <n v="51"/>
    <n v="9"/>
    <n v="0"/>
    <n v="1010"/>
    <n v="1224"/>
    <n v="0.82499999999999996"/>
    <x v="0"/>
    <s v="Overcrowded to Efficient"/>
  </r>
  <r>
    <n v="437"/>
    <x v="451"/>
    <s v="HARLAN HS"/>
    <s v="NO"/>
    <x v="2"/>
    <s v="Attendance Area School"/>
    <s v="9, 10, 11, 12"/>
    <s v="Network 17"/>
    <s v="ROSELAND"/>
    <s v="Greater Stony Island"/>
    <n v="300"/>
    <n v="297"/>
    <n v="293"/>
    <s v="275-282"/>
    <m/>
    <m/>
    <n v="50"/>
    <n v="8"/>
    <n v="0"/>
    <n v="54"/>
    <n v="1296"/>
    <n v="0.22600000000000001"/>
    <n v="0"/>
    <n v="0"/>
    <n v="0"/>
    <n v="0"/>
    <n v="0"/>
    <n v="2"/>
    <n v="0"/>
    <n v="52"/>
    <n v="8"/>
    <n v="56"/>
    <n v="1344"/>
    <n v="0.218"/>
    <n v="0"/>
    <n v="0"/>
    <n v="8"/>
    <n v="2"/>
    <n v="2"/>
    <n v="50"/>
    <n v="0"/>
    <n v="0"/>
    <n v="293"/>
    <n v="1200"/>
    <n v="0.24399999999999999"/>
    <x v="1"/>
    <s v="No Change"/>
  </r>
  <r>
    <n v="438"/>
    <x v="452"/>
    <s v="HIRSCH HS"/>
    <s v="NO"/>
    <x v="2"/>
    <s v="Attendance Area School"/>
    <s v="9, 10, 11, 12"/>
    <s v="Network 17"/>
    <s v="GREATER GRAND CROSSING"/>
    <s v="Greater Stony Island"/>
    <n v="95"/>
    <n v="90"/>
    <n v="78"/>
    <s v="76-78"/>
    <m/>
    <m/>
    <n v="44"/>
    <n v="3"/>
    <n v="0"/>
    <n v="45.5"/>
    <n v="1092"/>
    <n v="7.0999999999999994E-2"/>
    <n v="0"/>
    <n v="0"/>
    <n v="0"/>
    <n v="0"/>
    <n v="0"/>
    <n v="0"/>
    <n v="0"/>
    <n v="44"/>
    <n v="3"/>
    <n v="45.5"/>
    <n v="1092"/>
    <n v="7.0999999999999994E-2"/>
    <n v="0"/>
    <n v="0"/>
    <n v="3"/>
    <n v="4"/>
    <n v="4"/>
    <n v="40"/>
    <n v="0"/>
    <n v="0"/>
    <n v="78"/>
    <n v="960"/>
    <n v="8.1000000000000003E-2"/>
    <x v="1"/>
    <s v="No Change"/>
  </r>
  <r>
    <n v="439"/>
    <x v="453"/>
    <s v="HUBBARD HS"/>
    <s v="NO"/>
    <x v="2"/>
    <s v="Attendance Area School"/>
    <s v="9, 10, 11, 12"/>
    <s v="Network 16"/>
    <s v="WEST LAWN"/>
    <s v="Greater Midway"/>
    <n v="1634"/>
    <n v="1721"/>
    <n v="1821"/>
    <s v="1,818-1,828"/>
    <m/>
    <m/>
    <n v="52"/>
    <n v="6"/>
    <n v="0"/>
    <n v="55"/>
    <n v="1320"/>
    <n v="1.38"/>
    <n v="0"/>
    <n v="0"/>
    <n v="0"/>
    <n v="0"/>
    <n v="0"/>
    <n v="0"/>
    <n v="0"/>
    <n v="52"/>
    <n v="6"/>
    <n v="55"/>
    <n v="1320"/>
    <n v="1.38"/>
    <n v="1"/>
    <n v="0"/>
    <n v="6"/>
    <n v="0"/>
    <n v="1"/>
    <n v="51"/>
    <n v="7"/>
    <n v="0"/>
    <n v="1814"/>
    <n v="1224"/>
    <n v="1.482"/>
    <x v="2"/>
    <s v="No Change"/>
  </r>
  <r>
    <n v="440"/>
    <x v="454"/>
    <s v="HYDE PARK HS"/>
    <s v="NO"/>
    <x v="2"/>
    <s v="Attendance Area School"/>
    <s v="9, 10, 11, 12"/>
    <s v="Network 17"/>
    <s v="WOODLAWN"/>
    <s v="Bronzeville / South Lakefront"/>
    <n v="747"/>
    <n v="770"/>
    <n v="712"/>
    <s v="691-703"/>
    <m/>
    <m/>
    <n v="83"/>
    <n v="4"/>
    <n v="0"/>
    <n v="85"/>
    <n v="2040"/>
    <n v="0.34899999999999998"/>
    <n v="0"/>
    <n v="0"/>
    <n v="0"/>
    <n v="0"/>
    <n v="0"/>
    <n v="0"/>
    <n v="0"/>
    <n v="83"/>
    <n v="4"/>
    <n v="85"/>
    <n v="2040"/>
    <n v="0.34899999999999998"/>
    <n v="2"/>
    <n v="0"/>
    <n v="4"/>
    <n v="6"/>
    <n v="8"/>
    <n v="75"/>
    <n v="18"/>
    <n v="0"/>
    <n v="694"/>
    <n v="1800"/>
    <n v="0.38600000000000001"/>
    <x v="1"/>
    <s v="No Change"/>
  </r>
  <r>
    <n v="441"/>
    <x v="455"/>
    <s v="JONES HS"/>
    <s v="NO"/>
    <x v="2"/>
    <s v="Citywide"/>
    <s v="9, 10, 11, 12"/>
    <s v="ISP"/>
    <s v="LOOP"/>
    <s v="Central Area"/>
    <n v="1970"/>
    <n v="1964"/>
    <n v="1960"/>
    <s v="1,948-1,963"/>
    <m/>
    <m/>
    <n v="75"/>
    <n v="6"/>
    <n v="0"/>
    <n v="78"/>
    <n v="1872"/>
    <n v="1.0469999999999999"/>
    <n v="0"/>
    <n v="0"/>
    <n v="0"/>
    <n v="0"/>
    <n v="0"/>
    <n v="0"/>
    <n v="0"/>
    <n v="75"/>
    <n v="6"/>
    <n v="78"/>
    <n v="1872"/>
    <n v="1.0469999999999999"/>
    <n v="4"/>
    <n v="0"/>
    <n v="6"/>
    <n v="0"/>
    <n v="4"/>
    <n v="71"/>
    <n v="47"/>
    <n v="0"/>
    <n v="1913"/>
    <n v="1704"/>
    <n v="1.123"/>
    <x v="2"/>
    <s v="No Change"/>
  </r>
  <r>
    <n v="442"/>
    <x v="456"/>
    <s v="JUAREZ HS"/>
    <s v="NO"/>
    <x v="2"/>
    <s v="Attendance Area School"/>
    <s v="9, 10, 11, 12"/>
    <s v="Network 15"/>
    <s v="LOWER WEST SIDE"/>
    <s v="Pilsen / Little Village"/>
    <n v="1734"/>
    <n v="1705"/>
    <n v="1702"/>
    <s v="1,665-1,677"/>
    <m/>
    <m/>
    <n v="59"/>
    <n v="21"/>
    <n v="0"/>
    <n v="69.5"/>
    <n v="1668"/>
    <n v="1.02"/>
    <n v="0"/>
    <n v="0"/>
    <n v="0"/>
    <n v="0"/>
    <n v="0"/>
    <n v="1"/>
    <n v="0"/>
    <n v="60"/>
    <n v="21"/>
    <n v="70.5"/>
    <n v="1692"/>
    <n v="1.006"/>
    <n v="0"/>
    <n v="0"/>
    <n v="21"/>
    <n v="1"/>
    <n v="1"/>
    <n v="59"/>
    <n v="0"/>
    <n v="0"/>
    <n v="1702"/>
    <n v="1416"/>
    <n v="1.202"/>
    <x v="2"/>
    <s v="No Change"/>
  </r>
  <r>
    <n v="443"/>
    <x v="457"/>
    <s v="JULIAN HS"/>
    <s v="NO"/>
    <x v="2"/>
    <s v="Attendance Area School"/>
    <s v="9, 10, 11, 12"/>
    <s v="Network 16"/>
    <s v="WASHINGTON HEIGHTS"/>
    <s v="Greater Calumet"/>
    <n v="385"/>
    <n v="390"/>
    <n v="392"/>
    <s v="387-392"/>
    <m/>
    <m/>
    <n v="59"/>
    <n v="16"/>
    <n v="0"/>
    <n v="67"/>
    <n v="1608"/>
    <n v="0.24399999999999999"/>
    <n v="0"/>
    <n v="0"/>
    <n v="0"/>
    <n v="0"/>
    <n v="0"/>
    <n v="0"/>
    <n v="0"/>
    <n v="59"/>
    <n v="16"/>
    <n v="67"/>
    <n v="1608"/>
    <n v="0.24399999999999999"/>
    <n v="3"/>
    <n v="0"/>
    <n v="16"/>
    <n v="2"/>
    <n v="5"/>
    <n v="54"/>
    <n v="1"/>
    <n v="0"/>
    <n v="391"/>
    <n v="1296"/>
    <n v="0.30199999999999999"/>
    <x v="1"/>
    <s v="No Change"/>
  </r>
  <r>
    <n v="444"/>
    <x v="458"/>
    <s v="KELLY HS"/>
    <s v="NO"/>
    <x v="2"/>
    <s v="Attendance Area School"/>
    <s v="9, 10, 11, 12"/>
    <s v="Network 16"/>
    <s v="BRIGHTON PARK"/>
    <s v="Greater Stockyards"/>
    <n v="1778"/>
    <n v="1780"/>
    <n v="1736"/>
    <s v="1,701-1,704"/>
    <m/>
    <m/>
    <n v="61"/>
    <n v="27"/>
    <n v="0"/>
    <n v="74.5"/>
    <n v="1788"/>
    <n v="0.97099999999999997"/>
    <n v="0"/>
    <n v="0"/>
    <n v="0"/>
    <n v="0"/>
    <n v="0"/>
    <n v="0"/>
    <n v="0"/>
    <n v="61"/>
    <n v="27"/>
    <n v="74.5"/>
    <n v="1788"/>
    <n v="0.97099999999999997"/>
    <n v="2"/>
    <n v="0"/>
    <n v="27"/>
    <n v="7"/>
    <n v="9"/>
    <n v="52"/>
    <n v="18"/>
    <n v="0"/>
    <n v="1718"/>
    <n v="1248"/>
    <n v="1.377"/>
    <x v="2"/>
    <s v="No Change"/>
  </r>
  <r>
    <n v="445"/>
    <x v="459"/>
    <s v="KELVYN PARK HS"/>
    <s v="NO"/>
    <x v="2"/>
    <s v="Attendance Area School"/>
    <s v="7, 8, 9, 10, 11, 12"/>
    <s v="Network 14"/>
    <s v="HERMOSA"/>
    <s v="Far Northwest Side"/>
    <n v="412"/>
    <n v="395"/>
    <n v="489"/>
    <s v="480-492"/>
    <m/>
    <m/>
    <n v="37"/>
    <n v="17"/>
    <n v="0"/>
    <n v="45.5"/>
    <n v="1092"/>
    <n v="0.44800000000000001"/>
    <n v="0"/>
    <n v="0"/>
    <n v="0"/>
    <n v="0"/>
    <n v="0"/>
    <n v="0"/>
    <n v="1"/>
    <n v="37"/>
    <n v="18"/>
    <n v="46"/>
    <n v="1104"/>
    <n v="0.443"/>
    <n v="0"/>
    <n v="0"/>
    <n v="18"/>
    <n v="1"/>
    <n v="1"/>
    <n v="36"/>
    <n v="0"/>
    <n v="0"/>
    <n v="489"/>
    <n v="864"/>
    <n v="0.56599999999999995"/>
    <x v="1"/>
    <s v="No Change"/>
  </r>
  <r>
    <n v="446"/>
    <x v="460"/>
    <s v="KENNEDY HS"/>
    <s v="NO"/>
    <x v="2"/>
    <s v="Attendance Area School"/>
    <s v="9, 10, 11, 12"/>
    <s v="Network 16"/>
    <s v="GARFIELD RIDGE"/>
    <s v="Greater Midway"/>
    <n v="1549"/>
    <n v="1474"/>
    <n v="1512"/>
    <s v="1,515-1,526"/>
    <m/>
    <m/>
    <n v="44"/>
    <n v="12"/>
    <n v="0"/>
    <n v="50"/>
    <n v="1200"/>
    <n v="1.26"/>
    <n v="0"/>
    <n v="0"/>
    <n v="0"/>
    <n v="0"/>
    <n v="0"/>
    <n v="0"/>
    <n v="3"/>
    <n v="44"/>
    <n v="15"/>
    <n v="51.5"/>
    <n v="1236"/>
    <n v="1.2230000000000001"/>
    <n v="5"/>
    <n v="0"/>
    <n v="15"/>
    <n v="0"/>
    <n v="5"/>
    <n v="39"/>
    <n v="48"/>
    <n v="0"/>
    <n v="1464"/>
    <n v="936"/>
    <n v="1.5640000000000001"/>
    <x v="2"/>
    <s v="No Change"/>
  </r>
  <r>
    <n v="447"/>
    <x v="461"/>
    <s v="KENWOOD HS"/>
    <s v="NO"/>
    <x v="2"/>
    <s v="Attendance Area School"/>
    <s v="7, 8, 9, 10, 11, 12"/>
    <s v="Network 17"/>
    <s v="KENWOOD"/>
    <s v="Bronzeville / South Lakefront"/>
    <n v="2033"/>
    <n v="2125"/>
    <n v="2252"/>
    <s v="2,363-2,367"/>
    <m/>
    <m/>
    <n v="78"/>
    <n v="5"/>
    <n v="0"/>
    <n v="80.5"/>
    <n v="1932"/>
    <n v="1.1659999999999999"/>
    <n v="0"/>
    <n v="0"/>
    <n v="0"/>
    <n v="0"/>
    <n v="0"/>
    <n v="2"/>
    <n v="2"/>
    <n v="80"/>
    <n v="7"/>
    <n v="83.5"/>
    <n v="2004"/>
    <n v="1.1240000000000001"/>
    <n v="1"/>
    <n v="0"/>
    <n v="7"/>
    <n v="1"/>
    <n v="2"/>
    <n v="78"/>
    <n v="11"/>
    <n v="0"/>
    <n v="2241"/>
    <n v="1872"/>
    <n v="1.1970000000000001"/>
    <x v="2"/>
    <s v="Efficient to Overcrowded"/>
  </r>
  <r>
    <n v="448"/>
    <x v="462"/>
    <s v="KING HS"/>
    <s v="NO"/>
    <x v="2"/>
    <s v="Citywide"/>
    <s v="9, 10, 11, 12"/>
    <s v="Network 17"/>
    <s v="KENWOOD"/>
    <s v="Bronzeville / South Lakefront"/>
    <n v="486"/>
    <n v="463"/>
    <n v="626"/>
    <s v="637-656"/>
    <m/>
    <m/>
    <n v="61"/>
    <n v="2"/>
    <n v="0"/>
    <n v="62"/>
    <n v="1488"/>
    <n v="0.42099999999999999"/>
    <n v="0"/>
    <n v="0"/>
    <n v="0"/>
    <n v="0"/>
    <n v="0"/>
    <n v="0"/>
    <n v="0"/>
    <n v="61"/>
    <n v="2"/>
    <n v="62"/>
    <n v="1488"/>
    <n v="0.42099999999999999"/>
    <n v="4"/>
    <n v="0"/>
    <n v="2"/>
    <n v="3"/>
    <n v="7"/>
    <n v="54"/>
    <n v="43"/>
    <n v="0"/>
    <n v="583"/>
    <n v="1296"/>
    <n v="0.45"/>
    <x v="1"/>
    <s v="No Change"/>
  </r>
  <r>
    <n v="449"/>
    <x v="463"/>
    <s v="LAKE VIEW HS"/>
    <s v="NO"/>
    <x v="2"/>
    <s v="Attendance Area School"/>
    <s v="9, 10, 11, 12"/>
    <s v="Network 14"/>
    <s v="LAKE VIEW"/>
    <s v="North Lakefront"/>
    <n v="1296"/>
    <n v="1353"/>
    <n v="1443"/>
    <s v="1,459-1,469"/>
    <m/>
    <m/>
    <n v="56"/>
    <n v="10"/>
    <n v="0"/>
    <n v="61"/>
    <n v="1464"/>
    <n v="0.98599999999999999"/>
    <n v="0"/>
    <n v="0"/>
    <n v="0"/>
    <n v="0"/>
    <n v="0"/>
    <n v="2"/>
    <n v="0"/>
    <n v="58"/>
    <n v="10"/>
    <n v="63"/>
    <n v="1512"/>
    <n v="0.95399999999999996"/>
    <n v="2"/>
    <n v="0"/>
    <n v="10"/>
    <n v="0"/>
    <n v="2"/>
    <n v="56"/>
    <n v="31"/>
    <n v="0"/>
    <n v="1412"/>
    <n v="1344"/>
    <n v="1.0509999999999999"/>
    <x v="0"/>
    <s v="No Change"/>
  </r>
  <r>
    <n v="450"/>
    <x v="464"/>
    <s v="LANE TECH HS"/>
    <s v="NO"/>
    <x v="2"/>
    <s v="Citywide"/>
    <s v="7, 8, 9, 10, 11, 12"/>
    <s v="Network 14"/>
    <s v="NORTH CENTER"/>
    <s v="Northwest Side"/>
    <n v="4502"/>
    <n v="4428"/>
    <n v="4386"/>
    <s v="4,333-4,341"/>
    <m/>
    <m/>
    <n v="162"/>
    <n v="8"/>
    <n v="0"/>
    <n v="166"/>
    <n v="3984"/>
    <n v="1.101"/>
    <n v="0"/>
    <n v="0"/>
    <n v="0"/>
    <n v="0"/>
    <n v="0"/>
    <n v="3"/>
    <n v="0"/>
    <n v="165"/>
    <n v="8"/>
    <n v="169"/>
    <n v="4056"/>
    <n v="1.081"/>
    <n v="5"/>
    <n v="0"/>
    <n v="8"/>
    <n v="1"/>
    <n v="6"/>
    <n v="159"/>
    <n v="52"/>
    <n v="0"/>
    <n v="4334"/>
    <n v="3816"/>
    <n v="1.1359999999999999"/>
    <x v="2"/>
    <s v="No Change"/>
  </r>
  <r>
    <n v="451"/>
    <x v="465"/>
    <s v="LINCOLN PARK HS"/>
    <s v="NO"/>
    <x v="2"/>
    <s v="Attendance Area School"/>
    <s v="9, 10, 11, 12"/>
    <s v="ISP"/>
    <s v="LINCOLN PARK"/>
    <s v="Greater Lincoln Park"/>
    <n v="2195"/>
    <n v="2117"/>
    <n v="2066"/>
    <s v="2,019-2,024"/>
    <m/>
    <m/>
    <n v="86"/>
    <n v="7"/>
    <n v="0"/>
    <n v="89.5"/>
    <n v="2148"/>
    <n v="0.96199999999999997"/>
    <n v="0"/>
    <n v="0"/>
    <n v="0"/>
    <n v="0"/>
    <n v="0"/>
    <n v="0"/>
    <n v="0"/>
    <n v="86"/>
    <n v="7"/>
    <n v="89.5"/>
    <n v="2148"/>
    <n v="0.96199999999999997"/>
    <n v="2"/>
    <n v="0"/>
    <n v="7"/>
    <n v="1"/>
    <n v="3"/>
    <n v="83"/>
    <n v="23"/>
    <n v="0"/>
    <n v="2043"/>
    <n v="1992"/>
    <n v="1.026"/>
    <x v="0"/>
    <s v="No Change"/>
  </r>
  <r>
    <n v="452"/>
    <x v="466"/>
    <s v="LINDBLOM HS"/>
    <s v="NO"/>
    <x v="2"/>
    <s v="Citywide"/>
    <s v="7, 8, 9, 10, 11, 12"/>
    <s v="Network 16"/>
    <s v="WEST ENGLEWOOD"/>
    <s v="South Side"/>
    <n v="1362"/>
    <n v="1397"/>
    <n v="1388"/>
    <s v="1,451-1,454"/>
    <m/>
    <m/>
    <n v="60"/>
    <n v="3"/>
    <n v="0"/>
    <n v="61.5"/>
    <n v="1476"/>
    <n v="0.94"/>
    <n v="0"/>
    <n v="0"/>
    <n v="0"/>
    <n v="0"/>
    <n v="0"/>
    <n v="0"/>
    <n v="0"/>
    <n v="60"/>
    <n v="3"/>
    <n v="61.5"/>
    <n v="1476"/>
    <n v="0.94"/>
    <n v="4"/>
    <n v="0"/>
    <n v="3"/>
    <n v="0"/>
    <n v="4"/>
    <n v="56"/>
    <n v="41"/>
    <n v="0"/>
    <n v="1347"/>
    <n v="1344"/>
    <n v="1.002"/>
    <x v="0"/>
    <s v="No Change"/>
  </r>
  <r>
    <n v="453"/>
    <x v="467"/>
    <s v="MANLEY HS"/>
    <s v="NO"/>
    <x v="2"/>
    <s v="Attendance Area School"/>
    <s v="9, 10, 11, 12"/>
    <s v="Network 15"/>
    <s v="EAST GARFIELD PARK"/>
    <s v="West Side"/>
    <n v="84"/>
    <n v="87"/>
    <n v="64"/>
    <s v="67-68"/>
    <m/>
    <m/>
    <n v="54"/>
    <n v="4"/>
    <n v="0"/>
    <n v="56"/>
    <n v="1344"/>
    <n v="4.8000000000000001E-2"/>
    <n v="0"/>
    <n v="0"/>
    <n v="0"/>
    <n v="0"/>
    <n v="0"/>
    <n v="0"/>
    <n v="0"/>
    <n v="54"/>
    <n v="4"/>
    <n v="56"/>
    <n v="1344"/>
    <n v="4.8000000000000001E-2"/>
    <n v="0"/>
    <n v="0"/>
    <n v="4"/>
    <n v="0"/>
    <n v="0"/>
    <n v="54"/>
    <n v="0"/>
    <n v="0"/>
    <n v="64"/>
    <n v="1296"/>
    <n v="4.9000000000000002E-2"/>
    <x v="1"/>
    <s v="No Change"/>
  </r>
  <r>
    <n v="454"/>
    <x v="468"/>
    <s v="MARINE LEADERSHIP AT AMES HS"/>
    <s v="NO"/>
    <x v="2"/>
    <s v="Citywide"/>
    <s v="7, 8, 9, 10, 11, 12"/>
    <s v="Network 15"/>
    <s v="LOGAN SQUARE"/>
    <s v="Greater Milwaukee Avenue"/>
    <n v="831"/>
    <n v="829"/>
    <n v="780"/>
    <s v="807-809"/>
    <m/>
    <m/>
    <n v="44"/>
    <n v="4"/>
    <n v="0"/>
    <n v="46"/>
    <n v="1104"/>
    <n v="0.70699999999999996"/>
    <n v="0"/>
    <n v="0"/>
    <n v="0"/>
    <n v="0"/>
    <n v="0"/>
    <n v="0"/>
    <n v="0"/>
    <n v="44"/>
    <n v="4"/>
    <n v="46"/>
    <n v="1104"/>
    <n v="0.70699999999999996"/>
    <n v="0"/>
    <n v="0"/>
    <n v="4"/>
    <n v="0"/>
    <n v="0"/>
    <n v="44"/>
    <n v="0"/>
    <n v="0"/>
    <n v="780"/>
    <n v="1056"/>
    <n v="0.73899999999999999"/>
    <x v="0"/>
    <s v="No Change"/>
  </r>
  <r>
    <n v="455"/>
    <x v="469"/>
    <s v="MARSHALL HS"/>
    <s v="NO"/>
    <x v="2"/>
    <s v="Attendance Area School"/>
    <s v="9, 10, 11, 12"/>
    <s v="Network 15"/>
    <s v="EAST GARFIELD PARK"/>
    <s v="West Side"/>
    <n v="261"/>
    <n v="228"/>
    <n v="213"/>
    <s v="191-197"/>
    <m/>
    <m/>
    <n v="59"/>
    <n v="2"/>
    <n v="0"/>
    <n v="60"/>
    <n v="1440"/>
    <n v="0.14799999999999999"/>
    <n v="0"/>
    <n v="0"/>
    <n v="0"/>
    <n v="0"/>
    <n v="0"/>
    <n v="0"/>
    <n v="0"/>
    <n v="59"/>
    <n v="2"/>
    <n v="60"/>
    <n v="1440"/>
    <n v="0.14799999999999999"/>
    <n v="0"/>
    <n v="0"/>
    <n v="2"/>
    <n v="5"/>
    <n v="5"/>
    <n v="54"/>
    <n v="0"/>
    <n v="0"/>
    <n v="213"/>
    <n v="1296"/>
    <n v="0.16400000000000001"/>
    <x v="1"/>
    <s v="No Change"/>
  </r>
  <r>
    <n v="456"/>
    <x v="470"/>
    <s v="MATHER HS"/>
    <s v="NO"/>
    <x v="2"/>
    <s v="Attendance Area School"/>
    <s v="9, 10, 11, 12"/>
    <s v="Network 14"/>
    <s v="WEST RIDGE"/>
    <s v="Northwest Side"/>
    <n v="1544"/>
    <n v="1617"/>
    <n v="1725"/>
    <s v="1,713-1,721"/>
    <m/>
    <m/>
    <n v="52"/>
    <n v="6"/>
    <n v="0"/>
    <n v="55"/>
    <n v="1320"/>
    <n v="1.3069999999999999"/>
    <n v="0"/>
    <n v="0"/>
    <n v="0"/>
    <n v="0"/>
    <n v="0"/>
    <n v="0"/>
    <n v="1"/>
    <n v="52"/>
    <n v="7"/>
    <n v="55.5"/>
    <n v="1332"/>
    <n v="1.2949999999999999"/>
    <n v="0"/>
    <n v="0"/>
    <n v="7"/>
    <n v="0"/>
    <n v="0"/>
    <n v="52"/>
    <n v="0"/>
    <n v="0"/>
    <n v="1725"/>
    <n v="1248"/>
    <n v="1.3819999999999999"/>
    <x v="2"/>
    <s v="No Change"/>
  </r>
  <r>
    <n v="457"/>
    <x v="471"/>
    <s v="MORGAN PARK HS"/>
    <s v="NO"/>
    <x v="2"/>
    <s v="Attendance Area School"/>
    <s v="7, 8, 9, 10, 11, 12"/>
    <s v="Network 16"/>
    <s v="MORGAN PARK"/>
    <s v="Far Southwest Side"/>
    <n v="1124"/>
    <n v="1079"/>
    <n v="1138"/>
    <s v="1,138-1,148"/>
    <m/>
    <m/>
    <n v="63"/>
    <n v="12"/>
    <n v="0"/>
    <n v="69"/>
    <n v="1656"/>
    <n v="0.68700000000000006"/>
    <n v="0"/>
    <n v="0"/>
    <n v="0"/>
    <n v="0"/>
    <n v="0"/>
    <n v="0"/>
    <n v="0"/>
    <n v="63"/>
    <n v="12"/>
    <n v="69"/>
    <n v="1656"/>
    <n v="0.68700000000000006"/>
    <n v="2"/>
    <n v="0"/>
    <n v="12"/>
    <n v="0"/>
    <n v="2"/>
    <n v="61"/>
    <n v="20"/>
    <n v="0"/>
    <n v="1118"/>
    <n v="1464"/>
    <n v="0.76400000000000001"/>
    <x v="0"/>
    <s v="No Change"/>
  </r>
  <r>
    <n v="458"/>
    <x v="472"/>
    <s v="NORTH-GRAND HS"/>
    <s v="NO"/>
    <x v="2"/>
    <s v="Attendance Area School"/>
    <s v="9, 10, 11, 12"/>
    <s v="Network 15"/>
    <s v="HUMBOLDT PARK"/>
    <s v="West Side"/>
    <n v="1011"/>
    <n v="1039"/>
    <n v="1087"/>
    <s v="1,069-1,071"/>
    <m/>
    <m/>
    <n v="46"/>
    <n v="3"/>
    <n v="0"/>
    <n v="47.5"/>
    <n v="1140"/>
    <n v="0.95399999999999996"/>
    <n v="0"/>
    <n v="0"/>
    <n v="0"/>
    <n v="0"/>
    <n v="0"/>
    <n v="0"/>
    <n v="0"/>
    <n v="46"/>
    <n v="3"/>
    <n v="47.5"/>
    <n v="1140"/>
    <n v="0.95399999999999996"/>
    <n v="4"/>
    <n v="0"/>
    <n v="3"/>
    <n v="0"/>
    <n v="4"/>
    <n v="42"/>
    <n v="46"/>
    <n v="0"/>
    <n v="1041"/>
    <n v="1008"/>
    <n v="1.0329999999999999"/>
    <x v="0"/>
    <s v="No Change"/>
  </r>
  <r>
    <n v="459"/>
    <x v="473"/>
    <s v="NORTHSIDE PREP HS"/>
    <s v="NO"/>
    <x v="2"/>
    <s v="Citywide"/>
    <s v="9, 10, 11, 12"/>
    <s v="Network 14"/>
    <s v="NORTH PARK"/>
    <s v="Northwest Side"/>
    <n v="1078"/>
    <n v="1059"/>
    <n v="1042"/>
    <s v="1,028-1,029"/>
    <m/>
    <m/>
    <n v="41"/>
    <n v="2"/>
    <n v="0"/>
    <n v="42"/>
    <n v="1008"/>
    <n v="1.034"/>
    <n v="0"/>
    <n v="0"/>
    <n v="0"/>
    <n v="0"/>
    <n v="0"/>
    <n v="0"/>
    <n v="0"/>
    <n v="41"/>
    <n v="2"/>
    <n v="42"/>
    <n v="1008"/>
    <n v="1.034"/>
    <n v="2"/>
    <n v="0"/>
    <n v="2"/>
    <n v="0"/>
    <n v="2"/>
    <n v="39"/>
    <n v="13"/>
    <n v="0"/>
    <n v="1029"/>
    <n v="936"/>
    <n v="1.099"/>
    <x v="0"/>
    <s v="No Change"/>
  </r>
  <r>
    <n v="460"/>
    <x v="474"/>
    <s v="OGDEN HS"/>
    <s v="NO"/>
    <x v="2"/>
    <s v="Citywide"/>
    <s v="9, 10, 11, 12"/>
    <s v="Network 15"/>
    <s v="WEST TOWN"/>
    <s v="Greater Milwaukee Avenue"/>
    <n v="637"/>
    <n v="632"/>
    <n v="566"/>
    <s v="543-546"/>
    <m/>
    <m/>
    <n v="39"/>
    <n v="0"/>
    <n v="0"/>
    <n v="39"/>
    <n v="936"/>
    <n v="0.60499999999999998"/>
    <n v="0"/>
    <n v="0"/>
    <n v="0"/>
    <n v="0"/>
    <n v="0"/>
    <n v="0"/>
    <n v="0"/>
    <n v="39"/>
    <n v="0"/>
    <n v="39"/>
    <n v="936"/>
    <n v="0.60499999999999998"/>
    <n v="2"/>
    <n v="0"/>
    <n v="0"/>
    <n v="0"/>
    <n v="2"/>
    <n v="37"/>
    <n v="8"/>
    <n v="0"/>
    <n v="558"/>
    <n v="888"/>
    <n v="0.628"/>
    <x v="1"/>
    <s v="Efficient to Underutilized"/>
  </r>
  <r>
    <n v="461"/>
    <x v="475"/>
    <s v="PAYTON HS"/>
    <s v="NO"/>
    <x v="2"/>
    <s v="Citywide"/>
    <s v="9, 10, 11, 12"/>
    <s v="Network 15"/>
    <s v="NEAR NORTH SIDE"/>
    <s v="Central Area"/>
    <n v="1220"/>
    <n v="1216"/>
    <n v="1193"/>
    <s v="1,170-1,173"/>
    <m/>
    <m/>
    <n v="48"/>
    <n v="5"/>
    <n v="0"/>
    <n v="50.5"/>
    <n v="1212"/>
    <n v="0.98399999999999999"/>
    <n v="0"/>
    <n v="0"/>
    <n v="0"/>
    <n v="0"/>
    <n v="0"/>
    <n v="0"/>
    <n v="0"/>
    <n v="48"/>
    <n v="5"/>
    <n v="50.5"/>
    <n v="1212"/>
    <n v="0.98399999999999999"/>
    <n v="3"/>
    <n v="0"/>
    <n v="5"/>
    <n v="0"/>
    <n v="3"/>
    <n v="45"/>
    <n v="26"/>
    <n v="0"/>
    <n v="1167"/>
    <n v="1080"/>
    <n v="1.081"/>
    <x v="0"/>
    <s v="No Change"/>
  </r>
  <r>
    <n v="462"/>
    <x v="476"/>
    <s v="PHILLIPS HS"/>
    <s v="NO"/>
    <x v="2"/>
    <s v="Attendance Area School"/>
    <s v="9, 10, 11, 12"/>
    <s v="Network 17"/>
    <s v="DOUGLAS"/>
    <s v="Bronzeville / South Lakefront"/>
    <n v="612"/>
    <n v="614"/>
    <n v="565"/>
    <s v="511-532"/>
    <m/>
    <m/>
    <n v="70"/>
    <n v="5"/>
    <n v="0"/>
    <n v="72.5"/>
    <n v="1740"/>
    <n v="0.32500000000000001"/>
    <n v="0"/>
    <n v="0"/>
    <n v="0"/>
    <n v="0"/>
    <n v="0"/>
    <n v="0"/>
    <n v="0"/>
    <n v="70"/>
    <n v="5"/>
    <n v="72.5"/>
    <n v="1740"/>
    <n v="0.32500000000000001"/>
    <n v="0"/>
    <n v="0"/>
    <n v="5"/>
    <n v="3"/>
    <n v="3"/>
    <n v="67"/>
    <n v="0"/>
    <n v="0"/>
    <n v="565"/>
    <n v="1608"/>
    <n v="0.35099999999999998"/>
    <x v="1"/>
    <s v="No Change"/>
  </r>
  <r>
    <n v="463"/>
    <x v="477"/>
    <s v="PHOENIX MILITARY HS"/>
    <s v="NO"/>
    <x v="2"/>
    <s v="Citywide"/>
    <s v="9, 10, 11, 12"/>
    <s v="ISP"/>
    <s v="NEAR WEST SIDE"/>
    <s v="Near West Side"/>
    <n v="559"/>
    <n v="578"/>
    <n v="545"/>
    <s v="541-546"/>
    <m/>
    <m/>
    <n v="50"/>
    <n v="0"/>
    <n v="0"/>
    <n v="50"/>
    <n v="1200"/>
    <n v="0.45400000000000001"/>
    <n v="0"/>
    <n v="0"/>
    <n v="0"/>
    <n v="0"/>
    <n v="0"/>
    <n v="0"/>
    <n v="0"/>
    <n v="50"/>
    <n v="0"/>
    <n v="50"/>
    <n v="1200"/>
    <n v="0.45400000000000001"/>
    <n v="0"/>
    <n v="0"/>
    <n v="0"/>
    <n v="6"/>
    <n v="6"/>
    <n v="44"/>
    <n v="0"/>
    <n v="0"/>
    <n v="545"/>
    <n v="1056"/>
    <n v="0.51600000000000001"/>
    <x v="1"/>
    <s v="No Change"/>
  </r>
  <r>
    <n v="464"/>
    <x v="478"/>
    <s v="PROSSER HS"/>
    <s v="NO"/>
    <x v="2"/>
    <s v="Citywide"/>
    <s v="9, 10, 11, 12"/>
    <s v="Network 15"/>
    <s v="BELMONT CRAGIN"/>
    <s v="Far Northwest Side"/>
    <n v="1238"/>
    <n v="1214"/>
    <n v="1114"/>
    <s v="1,125-1,126"/>
    <m/>
    <m/>
    <n v="44"/>
    <n v="10"/>
    <n v="0"/>
    <n v="49"/>
    <n v="1176"/>
    <n v="0.94699999999999995"/>
    <n v="0"/>
    <n v="0"/>
    <n v="0"/>
    <n v="0"/>
    <n v="0"/>
    <n v="0"/>
    <n v="2"/>
    <n v="44"/>
    <n v="12"/>
    <n v="50"/>
    <n v="1200"/>
    <n v="0.92800000000000005"/>
    <n v="3"/>
    <n v="0"/>
    <n v="12"/>
    <n v="1"/>
    <n v="4"/>
    <n v="40"/>
    <n v="24"/>
    <n v="0"/>
    <n v="1090"/>
    <n v="960"/>
    <n v="1.135"/>
    <x v="2"/>
    <s v="No Change"/>
  </r>
  <r>
    <n v="465"/>
    <x v="479"/>
    <s v="RABY HS"/>
    <s v="NO"/>
    <x v="2"/>
    <s v="Citywide"/>
    <s v="9, 10, 11, 12"/>
    <s v="Network 15"/>
    <s v="EAST GARFIELD PARK"/>
    <s v="West Side"/>
    <n v="271"/>
    <n v="246"/>
    <n v="198"/>
    <s v="190-191"/>
    <m/>
    <m/>
    <n v="37"/>
    <n v="2"/>
    <n v="0"/>
    <n v="38"/>
    <n v="912"/>
    <n v="0.217"/>
    <n v="0"/>
    <n v="0"/>
    <n v="0"/>
    <n v="0"/>
    <n v="0"/>
    <n v="1"/>
    <n v="4"/>
    <n v="38"/>
    <n v="6"/>
    <n v="41"/>
    <n v="984"/>
    <n v="0.20100000000000001"/>
    <n v="4"/>
    <n v="0"/>
    <n v="6"/>
    <n v="0"/>
    <n v="4"/>
    <n v="34"/>
    <n v="35"/>
    <n v="0"/>
    <n v="163"/>
    <n v="816"/>
    <n v="0.2"/>
    <x v="1"/>
    <s v="No Change"/>
  </r>
  <r>
    <n v="466"/>
    <x v="480"/>
    <s v="RICHARDS HS"/>
    <s v="NO"/>
    <x v="2"/>
    <s v="Attendance Area School"/>
    <s v="9, 10, 11, 12"/>
    <s v="Network 16"/>
    <s v="NEW CITY"/>
    <s v="South Side"/>
    <n v="223"/>
    <n v="233"/>
    <n v="242"/>
    <s v="246-252"/>
    <m/>
    <m/>
    <n v="31"/>
    <n v="4"/>
    <n v="0"/>
    <n v="33"/>
    <n v="792"/>
    <n v="0.30599999999999999"/>
    <n v="0"/>
    <n v="0"/>
    <n v="0"/>
    <n v="0"/>
    <n v="0"/>
    <n v="0"/>
    <n v="0"/>
    <n v="31"/>
    <n v="4"/>
    <n v="33"/>
    <n v="792"/>
    <n v="0.30599999999999999"/>
    <n v="0"/>
    <n v="0"/>
    <n v="4"/>
    <n v="0"/>
    <n v="0"/>
    <n v="31"/>
    <n v="0"/>
    <n v="0"/>
    <n v="242"/>
    <n v="744"/>
    <n v="0.32500000000000001"/>
    <x v="1"/>
    <s v="No Change"/>
  </r>
  <r>
    <n v="467"/>
    <x v="481"/>
    <s v="RICKOVER MILITARY HS"/>
    <s v="NO"/>
    <x v="2"/>
    <s v="Citywide"/>
    <s v="9, 10, 11, 12"/>
    <s v="ISP"/>
    <s v="PORTAGE PARK"/>
    <s v="Far Northwest Side"/>
    <n v="396"/>
    <n v="447"/>
    <n v="446"/>
    <s v="458-460"/>
    <m/>
    <m/>
    <n v="27"/>
    <n v="0"/>
    <n v="0"/>
    <n v="27"/>
    <n v="648"/>
    <n v="0.68799999999999994"/>
    <n v="0"/>
    <n v="0"/>
    <n v="0"/>
    <n v="0"/>
    <n v="0"/>
    <n v="0"/>
    <n v="0"/>
    <n v="27"/>
    <n v="0"/>
    <n v="27"/>
    <n v="648"/>
    <n v="0.68799999999999994"/>
    <n v="0"/>
    <n v="0"/>
    <n v="0"/>
    <n v="0"/>
    <n v="0"/>
    <n v="27"/>
    <n v="0"/>
    <n v="0"/>
    <n v="446"/>
    <n v="648"/>
    <n v="0.68799999999999994"/>
    <x v="1"/>
    <s v="No Change"/>
  </r>
  <r>
    <n v="468"/>
    <x v="482"/>
    <s v="ROOSEVELT HS"/>
    <s v="NO"/>
    <x v="2"/>
    <s v="Attendance Area School"/>
    <s v="9, 10, 11, 12"/>
    <s v="Network 14"/>
    <s v="ALBANY PARK"/>
    <s v="Northwest Side"/>
    <n v="982"/>
    <n v="1021"/>
    <n v="1010"/>
    <s v="1,018-1,039"/>
    <m/>
    <m/>
    <n v="57"/>
    <n v="4"/>
    <n v="0"/>
    <n v="59"/>
    <n v="1416"/>
    <n v="0.71299999999999997"/>
    <n v="0"/>
    <n v="0"/>
    <n v="0"/>
    <n v="0"/>
    <n v="0"/>
    <n v="2"/>
    <n v="1"/>
    <n v="59"/>
    <n v="5"/>
    <n v="61.5"/>
    <n v="1476"/>
    <n v="0.68400000000000005"/>
    <n v="2"/>
    <n v="0"/>
    <n v="5"/>
    <n v="0"/>
    <n v="2"/>
    <n v="57"/>
    <n v="24"/>
    <n v="0"/>
    <n v="986"/>
    <n v="1368"/>
    <n v="0.72099999999999997"/>
    <x v="0"/>
    <s v="No Change"/>
  </r>
  <r>
    <n v="469"/>
    <x v="483"/>
    <s v="SCHURZ HS"/>
    <s v="NO"/>
    <x v="2"/>
    <s v="Attendance Area School"/>
    <s v="9, 10, 11, 12"/>
    <s v="Network 14"/>
    <s v="IRVING PARK"/>
    <s v="Far Northwest Side"/>
    <n v="1533"/>
    <n v="1518"/>
    <n v="1385"/>
    <s v="1,334-1,349"/>
    <m/>
    <m/>
    <n v="107"/>
    <n v="8"/>
    <n v="0"/>
    <n v="111"/>
    <n v="2664"/>
    <n v="0.52"/>
    <n v="0"/>
    <n v="0"/>
    <n v="0"/>
    <n v="0"/>
    <n v="0"/>
    <n v="2"/>
    <n v="1"/>
    <n v="109"/>
    <n v="9"/>
    <n v="113.5"/>
    <n v="2724"/>
    <n v="0.50800000000000001"/>
    <n v="4"/>
    <n v="0"/>
    <n v="9"/>
    <n v="2"/>
    <n v="6"/>
    <n v="103"/>
    <n v="44"/>
    <n v="0"/>
    <n v="1341"/>
    <n v="2472"/>
    <n v="0.54200000000000004"/>
    <x v="1"/>
    <s v="No Change"/>
  </r>
  <r>
    <n v="470"/>
    <x v="484"/>
    <s v="SENN HS"/>
    <s v="NO"/>
    <x v="2"/>
    <s v="Attendance Area School"/>
    <s v="9, 10, 11, 12"/>
    <s v="Network 14"/>
    <s v="EDGEWATER"/>
    <s v="North Lakefront"/>
    <n v="1559"/>
    <n v="1547"/>
    <n v="1524"/>
    <s v="1,544-1,573"/>
    <m/>
    <m/>
    <n v="93"/>
    <n v="17"/>
    <n v="0"/>
    <n v="101.5"/>
    <n v="2436"/>
    <n v="0.626"/>
    <n v="0"/>
    <n v="0"/>
    <n v="0"/>
    <n v="0"/>
    <n v="0"/>
    <n v="0"/>
    <n v="2"/>
    <n v="93"/>
    <n v="19"/>
    <n v="102.5"/>
    <n v="2460"/>
    <n v="0.62"/>
    <n v="0"/>
    <n v="0"/>
    <n v="19"/>
    <n v="3"/>
    <n v="3"/>
    <n v="90"/>
    <n v="0"/>
    <n v="0"/>
    <n v="1524"/>
    <n v="2160"/>
    <n v="0.70599999999999996"/>
    <x v="0"/>
    <s v="Underutilized to Efficient"/>
  </r>
  <r>
    <n v="471"/>
    <x v="485"/>
    <s v="SIMEON HS"/>
    <s v="NO"/>
    <x v="2"/>
    <s v="Citywide"/>
    <s v="9, 10, 11, 12"/>
    <s v="Network 17"/>
    <s v="CHATHAM"/>
    <s v="South Side"/>
    <n v="1338"/>
    <n v="1420"/>
    <n v="1358"/>
    <s v="1,328-1,336"/>
    <m/>
    <m/>
    <n v="61"/>
    <n v="1"/>
    <n v="0"/>
    <n v="61.5"/>
    <n v="1476"/>
    <n v="0.92"/>
    <n v="0"/>
    <n v="0"/>
    <n v="0"/>
    <n v="0"/>
    <n v="0"/>
    <n v="2"/>
    <n v="0"/>
    <n v="63"/>
    <n v="1"/>
    <n v="63.5"/>
    <n v="1524"/>
    <n v="0.89100000000000001"/>
    <n v="4"/>
    <n v="0"/>
    <n v="1"/>
    <n v="0"/>
    <n v="4"/>
    <n v="59"/>
    <n v="48"/>
    <n v="0"/>
    <n v="1310"/>
    <n v="1416"/>
    <n v="0.92500000000000004"/>
    <x v="0"/>
    <s v="No Change"/>
  </r>
  <r>
    <n v="472"/>
    <x v="486"/>
    <s v="SOLORIO HS"/>
    <s v="NO"/>
    <x v="2"/>
    <s v="Attendance Area School"/>
    <s v="9, 10, 11, 12"/>
    <s v="Network 15"/>
    <s v="GAGE PARK"/>
    <s v="Greater Midway"/>
    <n v="1222"/>
    <n v="1238"/>
    <n v="1252"/>
    <s v="1,252-1,255"/>
    <m/>
    <m/>
    <n v="46"/>
    <n v="2"/>
    <n v="0"/>
    <n v="47"/>
    <n v="1128"/>
    <n v="1.1100000000000001"/>
    <n v="0"/>
    <n v="0"/>
    <n v="0"/>
    <n v="0"/>
    <n v="0"/>
    <n v="1"/>
    <n v="0"/>
    <n v="47"/>
    <n v="2"/>
    <n v="48"/>
    <n v="1152"/>
    <n v="1.087"/>
    <n v="2"/>
    <n v="0"/>
    <n v="2"/>
    <n v="0"/>
    <n v="2"/>
    <n v="45"/>
    <n v="21"/>
    <n v="0"/>
    <n v="1231"/>
    <n v="1080"/>
    <n v="1.1399999999999999"/>
    <x v="2"/>
    <s v="No Change"/>
  </r>
  <r>
    <n v="473"/>
    <x v="487"/>
    <s v="SOUTH SHORE INTL HS"/>
    <s v="NO"/>
    <x v="2"/>
    <s v="Citywide"/>
    <s v="9, 10, 11, 12"/>
    <s v="Network 17"/>
    <s v="SOUTH SHORE"/>
    <s v="Greater Stony Island"/>
    <n v="587"/>
    <n v="561"/>
    <n v="583"/>
    <s v="565-567"/>
    <m/>
    <m/>
    <n v="44"/>
    <n v="0"/>
    <n v="0"/>
    <n v="44"/>
    <n v="1056"/>
    <n v="0.55200000000000005"/>
    <n v="0"/>
    <n v="0"/>
    <n v="0"/>
    <n v="0"/>
    <n v="0"/>
    <n v="0"/>
    <n v="1"/>
    <n v="44"/>
    <n v="1"/>
    <n v="44.5"/>
    <n v="1068"/>
    <n v="0.54600000000000004"/>
    <n v="3"/>
    <n v="0"/>
    <n v="1"/>
    <n v="2"/>
    <n v="5"/>
    <n v="39"/>
    <n v="39"/>
    <n v="0"/>
    <n v="544"/>
    <n v="936"/>
    <n v="0.58099999999999996"/>
    <x v="1"/>
    <s v="No Change"/>
  </r>
  <r>
    <n v="474"/>
    <x v="488"/>
    <s v="SPRY HS"/>
    <s v="NO"/>
    <x v="2"/>
    <s v="Citywide"/>
    <s v="9, 10, 11, 12"/>
    <s v="Network 16"/>
    <s v="SOUTH LAWNDALE"/>
    <s v="Pilsen / Little Village"/>
    <n v="102"/>
    <n v="97"/>
    <n v="88"/>
    <s v="66-68"/>
    <m/>
    <m/>
    <n v="0"/>
    <n v="0"/>
    <n v="0"/>
    <n v="0"/>
    <n v="0"/>
    <s v="--"/>
    <n v="0"/>
    <n v="0"/>
    <n v="6"/>
    <n v="4"/>
    <n v="0"/>
    <n v="0"/>
    <n v="0"/>
    <n v="6"/>
    <n v="4"/>
    <n v="8"/>
    <n v="192"/>
    <n v="0.45800000000000002"/>
    <n v="0"/>
    <n v="0"/>
    <n v="4"/>
    <n v="0"/>
    <n v="0"/>
    <n v="6"/>
    <n v="0"/>
    <n v="0"/>
    <n v="88"/>
    <n v="144"/>
    <n v="0.61099999999999999"/>
    <x v="1"/>
    <s v="No Change"/>
  </r>
  <r>
    <n v="475"/>
    <x v="489"/>
    <s v="STEINMETZ HS"/>
    <s v="NO"/>
    <x v="2"/>
    <s v="Attendance Area School"/>
    <s v="9, 10, 11, 12"/>
    <s v="Network 14"/>
    <s v="BELMONT CRAGIN"/>
    <s v="Far Northwest Side"/>
    <n v="1230"/>
    <n v="1167"/>
    <n v="1148"/>
    <s v="1,070-1,080"/>
    <m/>
    <m/>
    <n v="61"/>
    <n v="10"/>
    <n v="0"/>
    <n v="66"/>
    <n v="1584"/>
    <n v="0.72499999999999998"/>
    <n v="12"/>
    <n v="0"/>
    <n v="0"/>
    <n v="0"/>
    <n v="0"/>
    <n v="2"/>
    <n v="0"/>
    <n v="75"/>
    <n v="10"/>
    <n v="80"/>
    <n v="1920"/>
    <n v="0.59799999999999998"/>
    <n v="0"/>
    <n v="0"/>
    <n v="10"/>
    <n v="4"/>
    <n v="4"/>
    <n v="71"/>
    <n v="0"/>
    <n v="0"/>
    <n v="1148"/>
    <n v="1704"/>
    <n v="0.67400000000000004"/>
    <x v="1"/>
    <s v="Efficient to Underutilized"/>
  </r>
  <r>
    <n v="476"/>
    <x v="490"/>
    <s v="SULLIVAN HS"/>
    <s v="NO"/>
    <x v="2"/>
    <s v="Attendance Area School"/>
    <s v="9, 10, 11, 12"/>
    <s v="Network 14"/>
    <s v="ROGERS PARK"/>
    <s v="North Lakefront"/>
    <n v="645"/>
    <n v="597"/>
    <n v="574"/>
    <s v="566-581"/>
    <m/>
    <m/>
    <n v="43"/>
    <n v="4"/>
    <n v="0"/>
    <n v="45"/>
    <n v="1080"/>
    <n v="0.53100000000000003"/>
    <n v="0"/>
    <n v="0"/>
    <n v="0"/>
    <n v="0"/>
    <n v="0"/>
    <n v="0"/>
    <n v="0"/>
    <n v="43"/>
    <n v="4"/>
    <n v="45"/>
    <n v="1080"/>
    <n v="0.53100000000000003"/>
    <n v="4"/>
    <n v="0"/>
    <n v="4"/>
    <n v="1"/>
    <n v="5"/>
    <n v="38"/>
    <n v="51"/>
    <n v="0"/>
    <n v="523"/>
    <n v="912"/>
    <n v="0.57299999999999995"/>
    <x v="1"/>
    <s v="No Change"/>
  </r>
  <r>
    <n v="477"/>
    <x v="491"/>
    <s v="TAFT HS"/>
    <s v="NO"/>
    <x v="2"/>
    <s v="Attendance Area School"/>
    <s v="7, 8, 9, 10, 11, 12"/>
    <s v="Network 14"/>
    <s v="NORWOOD PARK"/>
    <s v="Far Northwest Side"/>
    <n v="3697"/>
    <n v="3960"/>
    <n v="4110"/>
    <s v="4,277-4,298"/>
    <m/>
    <m/>
    <n v="134"/>
    <n v="10"/>
    <n v="0"/>
    <n v="139"/>
    <n v="3336"/>
    <n v="1.232"/>
    <n v="0"/>
    <n v="0"/>
    <n v="0"/>
    <n v="0"/>
    <n v="0"/>
    <n v="7"/>
    <n v="3"/>
    <n v="141"/>
    <n v="13"/>
    <n v="147.5"/>
    <n v="3540"/>
    <n v="1.161"/>
    <n v="1"/>
    <n v="0"/>
    <n v="13"/>
    <n v="1"/>
    <n v="2"/>
    <n v="139"/>
    <n v="5"/>
    <n v="0"/>
    <n v="4105"/>
    <n v="3336"/>
    <n v="1.2310000000000001"/>
    <x v="2"/>
    <s v="No Change"/>
  </r>
  <r>
    <n v="478"/>
    <x v="492"/>
    <s v="TILDEN HS"/>
    <s v="NO"/>
    <x v="2"/>
    <s v="Attendance Area School"/>
    <s v="9, 10, 11, 12"/>
    <s v="Network 16"/>
    <s v="NEW CITY"/>
    <s v="Greater Stockyards"/>
    <n v="193"/>
    <n v="203"/>
    <n v="181"/>
    <s v="164-168"/>
    <m/>
    <m/>
    <n v="75"/>
    <n v="14"/>
    <n v="0"/>
    <n v="82"/>
    <n v="1968"/>
    <n v="9.1999999999999998E-2"/>
    <n v="0"/>
    <n v="0"/>
    <n v="0"/>
    <n v="0"/>
    <n v="0"/>
    <n v="1"/>
    <n v="0"/>
    <n v="76"/>
    <n v="14"/>
    <n v="83"/>
    <n v="1992"/>
    <n v="9.0999999999999998E-2"/>
    <n v="1"/>
    <n v="0"/>
    <n v="14"/>
    <n v="8"/>
    <n v="9"/>
    <n v="67"/>
    <n v="9"/>
    <n v="0"/>
    <n v="172"/>
    <n v="1608"/>
    <n v="0.107"/>
    <x v="1"/>
    <s v="No Change"/>
  </r>
  <r>
    <n v="479"/>
    <x v="493"/>
    <s v="UPLIFT HS"/>
    <s v="NO"/>
    <x v="2"/>
    <s v="Citywide"/>
    <s v="9, 10, 11, 12"/>
    <s v="Network 14"/>
    <s v="UPTOWN"/>
    <s v="North Lakefront"/>
    <n v="123"/>
    <n v="106"/>
    <n v="86"/>
    <s v="75-82"/>
    <m/>
    <m/>
    <n v="37"/>
    <n v="3"/>
    <n v="0"/>
    <n v="38.5"/>
    <n v="924"/>
    <n v="9.2999999999999999E-2"/>
    <n v="0"/>
    <n v="0"/>
    <n v="0"/>
    <n v="0"/>
    <n v="0"/>
    <n v="0"/>
    <n v="0"/>
    <n v="37"/>
    <n v="3"/>
    <n v="38.5"/>
    <n v="924"/>
    <n v="9.2999999999999999E-2"/>
    <n v="4"/>
    <n v="0"/>
    <n v="3"/>
    <n v="3"/>
    <n v="7"/>
    <n v="30"/>
    <n v="31"/>
    <n v="0"/>
    <n v="55"/>
    <n v="720"/>
    <n v="7.5999999999999998E-2"/>
    <x v="1"/>
    <s v="No Change"/>
  </r>
  <r>
    <n v="480"/>
    <x v="494"/>
    <s v="VON STEUBEN HS"/>
    <s v="NO"/>
    <x v="2"/>
    <s v="Citywide"/>
    <s v="9, 10, 11, 12"/>
    <s v="Network 14"/>
    <s v="NORTH PARK"/>
    <s v="Northwest Side"/>
    <n v="1716"/>
    <n v="1674"/>
    <n v="1676"/>
    <s v="1,626-1,635"/>
    <m/>
    <m/>
    <n v="50"/>
    <n v="4"/>
    <n v="0"/>
    <n v="52"/>
    <n v="1248"/>
    <n v="1.343"/>
    <n v="0"/>
    <n v="0"/>
    <n v="0"/>
    <n v="0"/>
    <n v="0"/>
    <n v="0"/>
    <n v="2"/>
    <n v="50"/>
    <n v="6"/>
    <n v="53"/>
    <n v="1272"/>
    <n v="1.3180000000000001"/>
    <n v="2"/>
    <n v="0"/>
    <n v="6"/>
    <n v="2"/>
    <n v="4"/>
    <n v="46"/>
    <n v="21"/>
    <n v="0"/>
    <n v="1655"/>
    <n v="1104"/>
    <n v="1.4990000000000001"/>
    <x v="2"/>
    <s v="No Change"/>
  </r>
  <r>
    <n v="481"/>
    <x v="495"/>
    <s v="WASHINGTON HS"/>
    <s v="NO"/>
    <x v="2"/>
    <s v="Attendance Area School"/>
    <s v="9, 10, 11, 12"/>
    <s v="Network 17"/>
    <s v="EAST SIDE"/>
    <s v="Greater Calumet"/>
    <n v="1456"/>
    <n v="1505"/>
    <n v="1541"/>
    <s v="1,525-1,537"/>
    <m/>
    <m/>
    <n v="53"/>
    <n v="5"/>
    <n v="0"/>
    <n v="55.5"/>
    <n v="1332"/>
    <n v="1.157"/>
    <n v="4"/>
    <n v="0"/>
    <n v="0"/>
    <n v="0"/>
    <n v="0"/>
    <n v="0"/>
    <n v="0"/>
    <n v="57"/>
    <n v="5"/>
    <n v="59.5"/>
    <n v="1428"/>
    <n v="1.079"/>
    <n v="2"/>
    <n v="0"/>
    <n v="5"/>
    <n v="0"/>
    <n v="2"/>
    <n v="55"/>
    <n v="21"/>
    <n v="0"/>
    <n v="1520"/>
    <n v="1320"/>
    <n v="1.1519999999999999"/>
    <x v="2"/>
    <s v="No Change"/>
  </r>
  <r>
    <n v="482"/>
    <x v="496"/>
    <s v="WELLS HS"/>
    <s v="NO"/>
    <x v="2"/>
    <s v="Attendance Area School"/>
    <s v="9, 10, 11, 12"/>
    <s v="Network 15"/>
    <s v="WEST TOWN"/>
    <s v="Greater Milwaukee Avenue"/>
    <n v="367"/>
    <n v="316"/>
    <n v="314"/>
    <s v="307-311"/>
    <m/>
    <m/>
    <n v="53"/>
    <n v="5"/>
    <n v="0"/>
    <n v="55.5"/>
    <n v="1332"/>
    <n v="0.23599999999999999"/>
    <n v="0"/>
    <n v="0"/>
    <n v="0"/>
    <n v="0"/>
    <n v="0"/>
    <n v="0"/>
    <n v="0"/>
    <n v="53"/>
    <n v="5"/>
    <n v="55.5"/>
    <n v="1332"/>
    <n v="0.23599999999999999"/>
    <n v="0"/>
    <n v="0"/>
    <n v="5"/>
    <n v="3"/>
    <n v="3"/>
    <n v="50"/>
    <n v="0"/>
    <n v="0"/>
    <n v="314"/>
    <n v="1200"/>
    <n v="0.26200000000000001"/>
    <x v="1"/>
    <s v="No Change"/>
  </r>
  <r>
    <n v="483"/>
    <x v="497"/>
    <s v="WESTINGHOUSE HS"/>
    <s v="NO"/>
    <x v="2"/>
    <s v="Citywide"/>
    <s v="9, 10, 11, 12"/>
    <s v="Network 15"/>
    <s v="HUMBOLDT PARK"/>
    <s v="West Side"/>
    <n v="1242"/>
    <n v="1255"/>
    <n v="1192"/>
    <s v="1,205-1,209"/>
    <m/>
    <m/>
    <n v="49"/>
    <n v="0"/>
    <n v="0"/>
    <n v="49"/>
    <n v="1176"/>
    <n v="1.014"/>
    <n v="0"/>
    <n v="0"/>
    <n v="0"/>
    <n v="0"/>
    <n v="0"/>
    <n v="0"/>
    <n v="0"/>
    <n v="49"/>
    <n v="0"/>
    <n v="49"/>
    <n v="1176"/>
    <n v="1.014"/>
    <n v="4"/>
    <n v="0"/>
    <n v="0"/>
    <n v="0"/>
    <n v="4"/>
    <n v="45"/>
    <n v="40"/>
    <n v="0"/>
    <n v="1152"/>
    <n v="1080"/>
    <n v="1.0669999999999999"/>
    <x v="0"/>
    <s v="Overcrowded to Efficient"/>
  </r>
  <r>
    <n v="484"/>
    <x v="498"/>
    <s v="YOUNG HS"/>
    <s v="NO"/>
    <x v="2"/>
    <s v="Citywide"/>
    <s v="7, 8, 9, 10, 11, 12"/>
    <s v="ISP"/>
    <s v="NEAR WEST SIDE"/>
    <s v="Near West Side"/>
    <n v="2200"/>
    <n v="2208"/>
    <n v="2143"/>
    <s v="2,085-2,093"/>
    <m/>
    <m/>
    <n v="75"/>
    <n v="19"/>
    <n v="0"/>
    <n v="84.5"/>
    <n v="2028"/>
    <n v="1.0569999999999999"/>
    <n v="0"/>
    <n v="0"/>
    <n v="0"/>
    <n v="0"/>
    <n v="0"/>
    <n v="2"/>
    <n v="3"/>
    <n v="77"/>
    <n v="22"/>
    <n v="88"/>
    <n v="2112"/>
    <n v="1.0149999999999999"/>
    <n v="8"/>
    <n v="0"/>
    <n v="22"/>
    <n v="1"/>
    <n v="9"/>
    <n v="68"/>
    <n v="89"/>
    <n v="0"/>
    <n v="2054"/>
    <n v="1632"/>
    <n v="1.2589999999999999"/>
    <x v="2"/>
    <s v="No Change"/>
  </r>
  <r>
    <n v="485"/>
    <x v="403"/>
    <s v="HS Co-Location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x v="3"/>
    <m/>
  </r>
  <r>
    <n v="485.1"/>
    <x v="499"/>
    <s v="BOWEN HS"/>
    <s v="YES"/>
    <x v="2"/>
    <s v="Attendance Area School"/>
    <s v="9, 10, 11, 12"/>
    <s v="Network 17"/>
    <s v="SOUTH CHICAGO"/>
    <s v="Greater Stony Island"/>
    <n v="241"/>
    <n v="218"/>
    <n v="189"/>
    <s v="191-195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2"/>
    <n v="0"/>
    <s v="--"/>
    <s v="--"/>
    <s v="--"/>
    <s v="--"/>
    <n v="13"/>
    <n v="0"/>
    <n v="176"/>
    <s v="--"/>
    <s v="--"/>
    <x v="4"/>
    <m/>
  </r>
  <r>
    <n v="485.2"/>
    <x v="500"/>
    <s v="NOBLE - BAKER HS"/>
    <s v="YES"/>
    <x v="2"/>
    <s v="Citywide"/>
    <s v="9, 10, 11, 12"/>
    <s v="Charter"/>
    <s v="SOUTH CHICAGO"/>
    <s v="Greater Stony Island"/>
    <n v="199"/>
    <n v="245"/>
    <n v="254"/>
    <s v="237-259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54"/>
    <s v="--"/>
    <s v="--"/>
    <x v="4"/>
    <m/>
  </r>
  <r>
    <n v="485.3"/>
    <x v="501"/>
    <s v="HS COLO: BOWEN HS &amp; NOBLE - BAKER HS"/>
    <s v="YES"/>
    <x v="2"/>
    <m/>
    <m/>
    <m/>
    <s v="SOUTH CHICAGO"/>
    <s v="Greater Stony Island"/>
    <n v="440"/>
    <n v="463"/>
    <n v="443"/>
    <s v="428-454"/>
    <m/>
    <m/>
    <n v="86"/>
    <n v="7"/>
    <n v="0"/>
    <n v="89.5"/>
    <n v="2148"/>
    <n v="0.20599999999999999"/>
    <n v="0"/>
    <n v="0"/>
    <n v="0"/>
    <n v="0"/>
    <m/>
    <n v="1"/>
    <n v="0"/>
    <n v="87"/>
    <n v="7"/>
    <n v="90.5"/>
    <n v="2172"/>
    <n v="0.20399999999999999"/>
    <n v="2"/>
    <s v="--"/>
    <n v="7"/>
    <n v="9"/>
    <n v="9"/>
    <n v="78"/>
    <n v="13"/>
    <n v="0"/>
    <n v="430"/>
    <n v="1872"/>
    <n v="0.23"/>
    <x v="1"/>
    <s v="No Change"/>
  </r>
  <r>
    <n v="486.1"/>
    <x v="502"/>
    <s v="BRONZEVILLE HS"/>
    <s v="YES"/>
    <x v="2"/>
    <s v="Citywide"/>
    <s v="9, 10, 11, 12"/>
    <s v="Network 17"/>
    <s v="GRAND BOULEVARD"/>
    <s v="Bronzeville / South Lakefront"/>
    <n v="117"/>
    <n v="87"/>
    <n v="61"/>
    <s v="54-54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1"/>
    <n v="0"/>
    <s v="--"/>
    <s v="--"/>
    <s v="--"/>
    <s v="--"/>
    <n v="13"/>
    <n v="0"/>
    <n v="48"/>
    <s v="--"/>
    <s v="--"/>
    <x v="4"/>
    <m/>
  </r>
  <r>
    <n v="486.2"/>
    <x v="503"/>
    <s v="WILLIAMS HS"/>
    <s v="YES"/>
    <x v="2"/>
    <s v="Citywide"/>
    <s v="9, 10, 11, 12"/>
    <s v="Network 17"/>
    <s v="GRAND BOULEVARD"/>
    <s v="Bronzeville / South Lakefront"/>
    <n v="126"/>
    <n v="107"/>
    <n v="63"/>
    <s v="54-55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63"/>
    <s v="--"/>
    <s v="--"/>
    <x v="4"/>
    <m/>
  </r>
  <r>
    <n v="486.3"/>
    <x v="504"/>
    <s v="HS COLO: BRONZEVILLE HS &amp; WILLIAMS HS"/>
    <s v="YES"/>
    <x v="2"/>
    <m/>
    <m/>
    <m/>
    <s v="GRAND BOULEVARD"/>
    <s v="Bronzeville / South Lakefront"/>
    <n v="243"/>
    <n v="194"/>
    <n v="124"/>
    <s v="108-109"/>
    <m/>
    <m/>
    <n v="92"/>
    <n v="2"/>
    <n v="0"/>
    <n v="93"/>
    <n v="2232"/>
    <n v="5.6000000000000001E-2"/>
    <n v="0"/>
    <n v="0"/>
    <n v="0"/>
    <n v="0"/>
    <m/>
    <n v="2"/>
    <n v="1"/>
    <n v="94"/>
    <n v="3"/>
    <n v="95.5"/>
    <n v="2292"/>
    <n v="5.3999999999999999E-2"/>
    <n v="1"/>
    <s v="--"/>
    <n v="3"/>
    <n v="4"/>
    <n v="4"/>
    <n v="90"/>
    <n v="13"/>
    <n v="0"/>
    <n v="111"/>
    <n v="2160"/>
    <n v="5.0999999999999997E-2"/>
    <x v="1"/>
    <s v="No Change"/>
  </r>
  <r>
    <n v="487.1"/>
    <x v="505"/>
    <s v="CHICAGO ACADEMY HS"/>
    <s v="YES"/>
    <x v="2"/>
    <s v="Citywide"/>
    <s v="9, 10, 11, 12"/>
    <s v="Network 14"/>
    <s v="DUNNING"/>
    <s v="Far Northwest Side"/>
    <n v="569"/>
    <n v="571"/>
    <n v="562"/>
    <s v="555-560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562"/>
    <s v="--"/>
    <s v="--"/>
    <x v="4"/>
    <m/>
  </r>
  <r>
    <n v="487.2"/>
    <x v="506"/>
    <s v="CHICAGO ACADEMY ES"/>
    <s v="YES"/>
    <x v="0"/>
    <s v="Citywide"/>
    <s v="PK, K, 1, 2, 3, 4, 5, 6, 7, 8"/>
    <s v="Network 14"/>
    <s v="DUNNING"/>
    <s v="Far Northwest Side"/>
    <n v="562"/>
    <n v="561"/>
    <n v="561"/>
    <s v="551-557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3"/>
    <s v="--"/>
    <s v="--"/>
    <s v="--"/>
    <s v="--"/>
    <n v="0"/>
    <n v="57"/>
    <n v="504"/>
    <s v="--"/>
    <s v="--"/>
    <x v="4"/>
    <m/>
  </r>
  <r>
    <n v="487.3"/>
    <x v="507"/>
    <s v="HS COLO: CHICAGO ACAD ES &amp; HS"/>
    <s v="YES"/>
    <x v="2"/>
    <m/>
    <m/>
    <m/>
    <s v="DUNNING"/>
    <s v="Far Northwest Side"/>
    <n v="1131"/>
    <n v="1132"/>
    <n v="1123"/>
    <s v="1,106-1,117"/>
    <m/>
    <m/>
    <n v="7"/>
    <n v="2"/>
    <n v="0"/>
    <n v="8"/>
    <n v="192"/>
    <n v="5.8490000000000002"/>
    <n v="0"/>
    <n v="0"/>
    <n v="47"/>
    <n v="4"/>
    <m/>
    <n v="3"/>
    <n v="0"/>
    <n v="57"/>
    <n v="6"/>
    <n v="60"/>
    <n v="1380"/>
    <n v="0.78"/>
    <s v="--"/>
    <n v="3"/>
    <n v="6"/>
    <n v="1"/>
    <n v="4"/>
    <n v="53"/>
    <n v="0"/>
    <n v="57"/>
    <n v="1066"/>
    <n v="1272"/>
    <n v="0.93799999999999994"/>
    <x v="0"/>
    <s v="No Change"/>
  </r>
  <r>
    <n v="488.1"/>
    <x v="508"/>
    <s v="COLLINS HS"/>
    <s v="YES"/>
    <x v="2"/>
    <s v="Citywide"/>
    <s v="9, 10, 11, 12"/>
    <s v="Network 15"/>
    <s v="NORTH LAWNDALE"/>
    <s v="West Side"/>
    <n v="227"/>
    <n v="231"/>
    <n v="251"/>
    <s v="273-277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51"/>
    <s v="--"/>
    <s v="--"/>
    <x v="4"/>
    <m/>
  </r>
  <r>
    <n v="488.2"/>
    <x v="509"/>
    <s v="NLCP - COLLINS HS"/>
    <s v="YES"/>
    <x v="2"/>
    <s v="Citywide"/>
    <s v="9, 10, 11, 12"/>
    <s v="Charter"/>
    <s v="NORTH LAWNDALE"/>
    <s v="West Side"/>
    <n v="410"/>
    <n v="448"/>
    <n v="477"/>
    <s v="479-495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477"/>
    <s v="--"/>
    <s v="--"/>
    <x v="4"/>
    <m/>
  </r>
  <r>
    <n v="488.3"/>
    <x v="510"/>
    <s v="HS COLO: COLLINS HS &amp; NCLP - COLLINS HS"/>
    <s v="YES"/>
    <x v="2"/>
    <m/>
    <m/>
    <m/>
    <s v="NORTH LAWNDALE"/>
    <s v="West Side"/>
    <n v="637"/>
    <n v="679"/>
    <n v="728"/>
    <s v="752-772"/>
    <m/>
    <m/>
    <n v="46"/>
    <n v="9"/>
    <n v="0"/>
    <n v="50.5"/>
    <n v="1212"/>
    <n v="0.60099999999999998"/>
    <n v="0"/>
    <n v="0"/>
    <n v="0"/>
    <n v="0"/>
    <m/>
    <n v="4"/>
    <n v="4"/>
    <n v="50"/>
    <n v="13"/>
    <n v="56.5"/>
    <n v="1356"/>
    <n v="0.53700000000000003"/>
    <s v="--"/>
    <s v="--"/>
    <n v="13"/>
    <n v="0"/>
    <n v="0"/>
    <n v="50"/>
    <n v="0"/>
    <n v="0"/>
    <n v="728"/>
    <n v="1200"/>
    <n v="0.60699999999999998"/>
    <x v="1"/>
    <s v="No Change"/>
  </r>
  <r>
    <n v="489.1"/>
    <x v="511"/>
    <s v="CORLISS HS"/>
    <s v="YES"/>
    <x v="2"/>
    <s v="Attendance Area School"/>
    <s v="9, 10, 11, 12"/>
    <s v="Network 17"/>
    <s v="PULLMAN"/>
    <s v="Greater Calumet"/>
    <n v="280"/>
    <n v="284"/>
    <n v="319"/>
    <s v="329-334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1"/>
    <n v="0"/>
    <s v="--"/>
    <s v="--"/>
    <s v="--"/>
    <s v="--"/>
    <n v="12"/>
    <n v="0"/>
    <n v="307"/>
    <s v="--"/>
    <s v="--"/>
    <x v="4"/>
    <m/>
  </r>
  <r>
    <n v="489.2"/>
    <x v="512"/>
    <s v="NOBLE - BUTLER HS"/>
    <s v="YES"/>
    <x v="2"/>
    <s v="Citywide"/>
    <s v="9, 10, 11, 12"/>
    <s v="Charter"/>
    <s v="PULLMAN"/>
    <s v="Greater Calumet"/>
    <n v="623"/>
    <n v="637"/>
    <n v="628"/>
    <s v="576-596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628"/>
    <s v="--"/>
    <s v="--"/>
    <x v="4"/>
    <m/>
  </r>
  <r>
    <n v="489.3"/>
    <x v="513"/>
    <s v="HS COLO: CORLISS &amp; NOBLE - BUTLER HS"/>
    <s v="YES"/>
    <x v="2"/>
    <m/>
    <m/>
    <m/>
    <s v="PULLMAN"/>
    <s v="Greater Calumet"/>
    <n v="903"/>
    <n v="921"/>
    <n v="947"/>
    <s v="905-930"/>
    <m/>
    <m/>
    <n v="63"/>
    <n v="9"/>
    <n v="0"/>
    <n v="67.5"/>
    <n v="1620"/>
    <n v="0.58499999999999996"/>
    <n v="0"/>
    <n v="0"/>
    <n v="0"/>
    <n v="0"/>
    <m/>
    <n v="1"/>
    <n v="0"/>
    <n v="64"/>
    <n v="9"/>
    <n v="68.5"/>
    <n v="1644"/>
    <n v="0.57599999999999996"/>
    <n v="1"/>
    <s v="--"/>
    <n v="9"/>
    <n v="3"/>
    <n v="3"/>
    <n v="61"/>
    <n v="12"/>
    <n v="0"/>
    <n v="935"/>
    <n v="1464"/>
    <n v="0.63900000000000001"/>
    <x v="1"/>
    <s v="No Change"/>
  </r>
  <r>
    <n v="490.1"/>
    <x v="514"/>
    <s v="INFINITY HS"/>
    <s v="YES"/>
    <x v="2"/>
    <s v="Attendance Area School"/>
    <s v="9, 10, 11, 12"/>
    <s v="ISP"/>
    <s v="SOUTH LAWNDALE"/>
    <s v="Pilsen / Little Village"/>
    <n v="384"/>
    <n v="398"/>
    <n v="401"/>
    <s v="411-414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401"/>
    <s v="--"/>
    <s v="--"/>
    <x v="4"/>
    <m/>
  </r>
  <r>
    <n v="490.2"/>
    <x v="515"/>
    <s v="MULTICULTURAL ARTS HIGH SCHOOL"/>
    <s v="YES"/>
    <x v="2"/>
    <s v="Attendance Area School"/>
    <s v="9, 10, 11, 12"/>
    <s v="Network 15"/>
    <s v="SOUTH LAWNDALE"/>
    <s v="Pilsen / Little Village"/>
    <n v="218"/>
    <n v="225"/>
    <n v="233"/>
    <s v="242-245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33"/>
    <s v="--"/>
    <s v="--"/>
    <x v="4"/>
    <m/>
  </r>
  <r>
    <n v="490.3"/>
    <x v="516"/>
    <s v="SOCIAL JUSTICE HS"/>
    <s v="YES"/>
    <x v="2"/>
    <s v="Attendance Area School"/>
    <s v="9, 10, 11, 12"/>
    <s v="Network 15"/>
    <s v="SOUTH LAWNDALE"/>
    <s v="Pilsen / Little Village"/>
    <n v="321"/>
    <n v="335"/>
    <n v="304"/>
    <s v="294-298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304"/>
    <s v="--"/>
    <s v="--"/>
    <x v="4"/>
    <m/>
  </r>
  <r>
    <n v="490.4"/>
    <x v="517"/>
    <s v="WORLD LANGUAGE HS"/>
    <s v="YES"/>
    <x v="2"/>
    <s v="Attendance Area School"/>
    <s v="9, 10, 11, 12"/>
    <s v="Network 15"/>
    <s v="SOUTH LAWNDALE"/>
    <s v="Pilsen / Little Village"/>
    <n v="364"/>
    <n v="345"/>
    <n v="319"/>
    <s v="315-318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319"/>
    <s v="--"/>
    <s v="--"/>
    <x v="4"/>
    <m/>
  </r>
  <r>
    <n v="490.5"/>
    <x v="518"/>
    <s v="HS COLO: LITTLE VILLAGE CAMPUS"/>
    <s v="YES"/>
    <x v="2"/>
    <m/>
    <m/>
    <m/>
    <s v="SOUTH LAWNDALE"/>
    <s v="Pilsen / Little Village"/>
    <n v="1287"/>
    <n v="1303"/>
    <n v="1257"/>
    <s v="1,262-1,275"/>
    <m/>
    <m/>
    <n v="59"/>
    <n v="4"/>
    <n v="0"/>
    <n v="61"/>
    <n v="1464"/>
    <n v="0.85860655737704916"/>
    <n v="0"/>
    <n v="0"/>
    <n v="0"/>
    <n v="0"/>
    <m/>
    <n v="1"/>
    <n v="0"/>
    <n v="60"/>
    <n v="4"/>
    <n v="62"/>
    <n v="1488"/>
    <n v="0.84499999999999997"/>
    <s v="--"/>
    <s v="--"/>
    <n v="4"/>
    <n v="0"/>
    <n v="0"/>
    <n v="60"/>
    <n v="0"/>
    <n v="0"/>
    <n v="1257"/>
    <n v="1440"/>
    <n v="0.873"/>
    <x v="0"/>
    <s v="No Change"/>
  </r>
  <r>
    <n v="491.1"/>
    <x v="519"/>
    <s v="ORR HS"/>
    <s v="YES"/>
    <x v="2"/>
    <s v="Attendance Area School"/>
    <s v="9, 10, 11, 12"/>
    <s v="Network 15"/>
    <s v="HUMBOLDT PARK"/>
    <s v="West Side"/>
    <n v="233"/>
    <n v="245"/>
    <n v="216"/>
    <s v="205-210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216"/>
    <s v="--"/>
    <s v="--"/>
    <x v="4"/>
    <m/>
  </r>
  <r>
    <n v="491.2"/>
    <x v="520"/>
    <s v="KIPP - ONE"/>
    <s v="YES"/>
    <x v="0"/>
    <s v="Citywide"/>
    <s v="K, 1, 2, 3, 4, 5, 6, 7, 8"/>
    <s v="Charter"/>
    <s v="HUMBOLDT PARK"/>
    <s v="West Side"/>
    <n v="877"/>
    <n v="973"/>
    <n v="1025"/>
    <s v="1,051-1,058"/>
    <m/>
    <m/>
    <s v="--"/>
    <s v="--"/>
    <s v="--"/>
    <s v="--"/>
    <s v="--"/>
    <s v="--"/>
    <s v="--"/>
    <s v="--"/>
    <s v="--"/>
    <s v="--"/>
    <m/>
    <s v="--"/>
    <s v="--"/>
    <s v="--"/>
    <s v="--"/>
    <s v="--"/>
    <s v="--"/>
    <s v="--"/>
    <n v="0"/>
    <n v="0"/>
    <s v="--"/>
    <s v="--"/>
    <s v="--"/>
    <s v="--"/>
    <n v="0"/>
    <n v="0"/>
    <n v="1025"/>
    <s v="--"/>
    <s v="--"/>
    <x v="4"/>
    <m/>
  </r>
  <r>
    <n v="491.3"/>
    <x v="521"/>
    <s v="HS COLO: ORR HS &amp; KIPP - ONE"/>
    <s v="YES"/>
    <x v="2"/>
    <m/>
    <m/>
    <m/>
    <s v="HUMBOLDT PARK"/>
    <s v="West Side"/>
    <n v="1110"/>
    <n v="1218"/>
    <n v="1241"/>
    <s v="1,256-1,268"/>
    <m/>
    <m/>
    <n v="75"/>
    <n v="14"/>
    <n v="0"/>
    <n v="82"/>
    <n v="1968"/>
    <n v="0.63100000000000001"/>
    <n v="0"/>
    <n v="0"/>
    <n v="0"/>
    <n v="0"/>
    <m/>
    <n v="1"/>
    <n v="0"/>
    <n v="76"/>
    <n v="14"/>
    <n v="83"/>
    <n v="1992"/>
    <n v="0.623"/>
    <s v="--"/>
    <s v="--"/>
    <n v="14"/>
    <n v="5"/>
    <n v="5"/>
    <n v="71"/>
    <n v="0"/>
    <n v="0"/>
    <n v="1241"/>
    <n v="1704"/>
    <n v="0.72799999999999998"/>
    <x v="0"/>
    <s v="Underutilized to Efficient"/>
  </r>
  <r>
    <n v="492"/>
    <x v="403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eliminary Results" cacheId="0" applyNumberFormats="0" applyBorderFormats="0" applyFontFormats="0" applyPatternFormats="0" applyAlignmentFormats="0" applyWidthHeightFormats="0" dataCaption="" updatedVersion="6" compact="0" compactData="0">
  <location ref="A8:E12" firstHeaderRow="1" firstDataRow="2" firstDataCol="1" rowPageCount="1" colPageCount="1"/>
  <pivotFields count="47">
    <pivotField name="Order" compact="0" numFmtId="3" outline="0" multipleItemSelectionAllowed="1" showAll="0"/>
    <pivotField name="SCHOOL ID" axis="axisPage" compact="0" outline="0" multipleItemSelectionAllowed="1" showAll="0">
      <items count="5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h="1"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t="default"/>
      </items>
    </pivotField>
    <pivotField name="SCHOOL_NAME" dataField="1" compact="0" outline="0" multipleItemSelectionAllowed="1" showAll="0"/>
    <pivotField name="CO-LOCATION" compact="0" outline="0" multipleItemSelectionAllowed="1" showAll="0"/>
    <pivotField name="Grade Category" axis="axisRow" compact="0" outline="0" multipleItemSelectionAllowed="1" showAll="0" sortType="ascending">
      <items count="4">
        <item x="0"/>
        <item x="2"/>
        <item x="1"/>
        <item t="default"/>
      </items>
    </pivotField>
    <pivotField name="Boundary" compact="0" outline="0" multipleItemSelectionAllowed="1" showAll="0"/>
    <pivotField name="Grades Served" compact="0" outline="0" multipleItemSelectionAllowed="1" showAll="0"/>
    <pivotField name="Network" compact="0" outline="0" multipleItemSelectionAllowed="1" showAll="0"/>
    <pivotField name="Community Area" compact="0" outline="0" multipleItemSelectionAllowed="1" showAll="0"/>
    <pivotField name="ARA Region" compact="0" outline="0" multipleItemSelectionAllowed="1" showAll="0"/>
    <pivotField name="ENROLLMENT SY20" compact="0" numFmtId="3" outline="0" multipleItemSelectionAllowed="1" showAll="0"/>
    <pivotField name="ENROLLMENT SY21" compact="0" numFmtId="3" outline="0" multipleItemSelectionAllowed="1" showAll="0"/>
    <pivotField name="ENROLLMENT SY22" compact="0" numFmtId="3" outline="0" multipleItemSelectionAllowed="1" showAll="0"/>
    <pivotField name="Enrollment Projection Range (SY2023)" compact="0" outline="0" multipleItemSelectionAllowed="1" showAll="0"/>
    <pivotField name="Residing Attending/Total Residing" compact="0" outline="0" multipleItemSelectionAllowed="1" showAll="0"/>
    <pivotField name="Residing Attending/ Total Atetnding" compact="0" outline="0" multipleItemSelectionAllowed="1" showAll="0"/>
    <pivotField name="Number of Full Size Classrooms" compact="0" outline="0" multipleItemSelectionAllowed="1" showAll="0"/>
    <pivotField name="Number of Small Classrooms" compact="0" outline="0" multipleItemSelectionAllowed="1" showAll="0"/>
    <pivotField name="Additional Capacity since Last Assessment - No. Classrooms " compact="0" outline="0" multipleItemSelectionAllowed="1" showAll="0"/>
    <pivotField name="Total Permanent Classrooms" compact="0" outline="0" multipleItemSelectionAllowed="1" showAll="0"/>
    <pivotField name="Ideal Permanent Capacity" compact="0" outline="0" multipleItemSelectionAllowed="1" showAll="0"/>
    <pivotField name="Permanent Space Utilization" compact="0" outline="0" multipleItemSelectionAllowed="1" showAll="0"/>
    <pivotField name="Number of Full Size Modulars" compact="0" outline="0" multipleItemSelectionAllowed="1" showAll="0"/>
    <pivotField name="Number of Small Modulars" compact="0" outline="0" multipleItemSelectionAllowed="1" showAll="0"/>
    <pivotField name="Number of Full Size Leased Classrooms" compact="0" outline="0" multipleItemSelectionAllowed="1" showAll="0"/>
    <pivotField name="Number of Small Leased Classrooms" compact="0" outline="0" multipleItemSelectionAllowed="1" showAll="0"/>
    <pivotField name="Additional Non-Permanent Capacity since Last Assessment (Leased or Modular)" compact="0" numFmtId="3" outline="0" multipleItemSelectionAllowed="1" showAll="0"/>
    <pivotField name="number of full size classrooms2" compact="0" outline="0" multipleItemSelectionAllowed="1" showAll="0"/>
    <pivotField name="number of small classrooms2" compact="0" outline="0" multipleItemSelectionAllowed="1" showAll="0"/>
    <pivotField name="Adjusted Total Full Size Classrooms" compact="0" outline="0" multipleItemSelectionAllowed="1" showAll="0"/>
    <pivotField name="Adjusted Total Small Classrooms" compact="0" outline="0" multipleItemSelectionAllowed="1" showAll="0"/>
    <pivotField name="Adjusted Total Classrooms 1" compact="0" outline="0" multipleItemSelectionAllowed="1" showAll="0"/>
    <pivotField name="Adjusted Ideal Capacity 1" compact="0" outline="0" multipleItemSelectionAllowed="1" showAll="0"/>
    <pivotField name="Adjusted Space Utilization 1" compact="0" outline="0" multipleItemSelectionAllowed="1" showAll="0"/>
    <pivotField name="Number of Cluster Program Classrooms (Incl PreK)" compact="0" outline="0" multipleItemSelectionAllowed="1" showAll="0"/>
    <pivotField name="Number of PK (Non-Cluster) Program Classrooms" compact="0" outline="0" multipleItemSelectionAllowed="1" showAll="0"/>
    <pivotField name="Total Small Classrooms to Deduct" compact="0" outline="0" multipleItemSelectionAllowed="1" showAll="0"/>
    <pivotField name="Other Qualifying Full Size Classrooms to Deduct" compact="0" outline="0" multipleItemSelectionAllowed="1" showAll="0"/>
    <pivotField name="Total Full Size Classroom Deductions, (Cluster, and PK and Qualifying)" compact="0" outline="0" multipleItemSelectionAllowed="1" showAll="0"/>
    <pivotField name="Total Adjusted Classrooms (Reg perm, Reg Leased,Reg Modular, Reg Qualif) Minus (CR and PK)" compact="0" outline="0" multipleItemSelectionAllowed="1" showAll="0"/>
    <pivotField name="Cluster Students PK-12" compact="0" numFmtId="3" outline="0" multipleItemSelectionAllowed="1" showAll="0"/>
    <pivotField name="PK Students (Non-Cluster)" compact="0" numFmtId="3" outline="0" multipleItemSelectionAllowed="1" showAll="0"/>
    <pivotField name="SY2022 Enrollment with Student Deductions" compact="0" numFmtId="3" outline="0" multipleItemSelectionAllowed="1" showAll="0"/>
    <pivotField name="ADJ IC2 after Classroom Deductions" compact="0" outline="0" multipleItemSelectionAllowed="1" showAll="0"/>
    <pivotField name="AdJ SU 2" compact="0" outline="0" multipleItemSelectionAllowed="1" showAll="0"/>
    <pivotField name="Adjusted SU Status" axis="axisCol" compact="0" outline="0" multipleItemSelectionAllowed="1" showAll="0" sortType="ascending">
      <items count="6">
        <item h="1" x="4"/>
        <item x="0"/>
        <item x="2"/>
        <item x="1"/>
        <item h="1" x="3"/>
        <item t="default"/>
      </items>
    </pivotField>
    <pivotField name="Change in Status" compact="0" outline="0" multipleItemSelectionAllowed="1" showAll="0"/>
  </pivotFields>
  <rowFields count="1">
    <field x="4"/>
  </rowFields>
  <rowItems count="3">
    <i>
      <x/>
    </i>
    <i>
      <x v="1"/>
    </i>
    <i t="grand">
      <x/>
    </i>
  </rowItems>
  <colFields count="1">
    <field x="45"/>
  </colFields>
  <colItems count="4">
    <i>
      <x v="1"/>
    </i>
    <i>
      <x v="2"/>
    </i>
    <i>
      <x v="3"/>
    </i>
    <i t="grand">
      <x/>
    </i>
  </colItems>
  <pageFields count="1">
    <pageField fld="1" hier="0"/>
  </pageFields>
  <dataFields count="1">
    <dataField name="COUNTA of SCHOOL_NAME" fld="2" subtotal="count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I381"/>
  <sheetViews>
    <sheetView workbookViewId="0"/>
  </sheetViews>
  <sheetFormatPr baseColWidth="10" defaultColWidth="14.5" defaultRowHeight="15.75" customHeight="1" x14ac:dyDescent="0.15"/>
  <cols>
    <col min="2" max="2" width="29.83203125" customWidth="1"/>
    <col min="3" max="5" width="13.1640625" customWidth="1"/>
    <col min="14" max="18" width="17.33203125" customWidth="1"/>
    <col min="19" max="19" width="12.5" customWidth="1"/>
    <col min="20" max="47" width="17.33203125" customWidth="1"/>
    <col min="48" max="48" width="14.5" hidden="1" customWidth="1"/>
    <col min="49" max="53" width="17.33203125" customWidth="1"/>
    <col min="54" max="54" width="47.33203125" customWidth="1"/>
    <col min="55" max="55" width="22.33203125" customWidth="1"/>
    <col min="56" max="61" width="17.33203125" customWidth="1"/>
  </cols>
  <sheetData>
    <row r="1" spans="1:61" ht="15.75" customHeight="1" x14ac:dyDescent="0.2">
      <c r="A1" s="190" t="s">
        <v>0</v>
      </c>
      <c r="B1" s="186"/>
      <c r="C1" s="1"/>
      <c r="D1" s="1"/>
      <c r="E1" s="191" t="s">
        <v>634</v>
      </c>
      <c r="F1" s="186"/>
      <c r="G1" s="186"/>
      <c r="H1" s="186"/>
      <c r="I1" s="186"/>
      <c r="J1" s="186"/>
      <c r="K1" s="186"/>
      <c r="L1" s="186"/>
      <c r="M1" s="186"/>
      <c r="N1" s="192" t="s">
        <v>635</v>
      </c>
      <c r="O1" s="186"/>
      <c r="P1" s="186"/>
      <c r="Q1" s="186"/>
      <c r="R1" s="186"/>
      <c r="S1" s="186"/>
      <c r="T1" s="186"/>
      <c r="U1" s="186"/>
      <c r="V1" s="193" t="s">
        <v>636</v>
      </c>
      <c r="W1" s="186"/>
      <c r="X1" s="186"/>
      <c r="Y1" s="186"/>
      <c r="Z1" s="193" t="s">
        <v>662</v>
      </c>
      <c r="AA1" s="186"/>
      <c r="AB1" s="194" t="s">
        <v>637</v>
      </c>
      <c r="AC1" s="186"/>
      <c r="AD1" s="186"/>
      <c r="AE1" s="186"/>
      <c r="AF1" s="186"/>
      <c r="AG1" s="186"/>
      <c r="AH1" s="44"/>
      <c r="AI1" s="195" t="s">
        <v>638</v>
      </c>
      <c r="AJ1" s="186"/>
      <c r="AK1" s="185" t="s">
        <v>1</v>
      </c>
      <c r="AL1" s="186"/>
      <c r="AM1" s="186"/>
      <c r="AN1" s="186"/>
      <c r="AO1" s="186"/>
      <c r="AP1" s="186"/>
      <c r="AQ1" s="186"/>
      <c r="AR1" s="186"/>
      <c r="AS1" s="186"/>
      <c r="AT1" s="187" t="s">
        <v>2</v>
      </c>
      <c r="AU1" s="186"/>
      <c r="AV1" s="186"/>
      <c r="AW1" s="186"/>
      <c r="AX1" s="188" t="s">
        <v>3</v>
      </c>
      <c r="AY1" s="186"/>
      <c r="AZ1" s="186"/>
      <c r="BA1" s="186"/>
      <c r="BB1" s="59"/>
      <c r="BC1" s="2"/>
      <c r="BD1" s="45"/>
      <c r="BE1" s="189" t="s">
        <v>663</v>
      </c>
      <c r="BF1" s="186"/>
      <c r="BG1" s="45"/>
      <c r="BH1" s="45"/>
      <c r="BI1" s="45"/>
    </row>
    <row r="2" spans="1:61" ht="15.75" customHeight="1" x14ac:dyDescent="0.2">
      <c r="A2" s="3" t="s">
        <v>4</v>
      </c>
      <c r="B2" s="4" t="s">
        <v>5</v>
      </c>
      <c r="C2" s="46" t="s">
        <v>7</v>
      </c>
      <c r="D2" s="47" t="s">
        <v>639</v>
      </c>
      <c r="E2" s="4" t="s">
        <v>640</v>
      </c>
      <c r="F2" s="4" t="s">
        <v>6</v>
      </c>
      <c r="G2" s="4" t="s">
        <v>641</v>
      </c>
      <c r="H2" s="4" t="s">
        <v>642</v>
      </c>
      <c r="I2" s="4" t="s">
        <v>9</v>
      </c>
      <c r="J2" s="4" t="s">
        <v>8</v>
      </c>
      <c r="K2" s="4" t="s">
        <v>10</v>
      </c>
      <c r="L2" s="4" t="s">
        <v>11</v>
      </c>
      <c r="M2" s="4" t="s">
        <v>12</v>
      </c>
      <c r="N2" s="40" t="s">
        <v>13</v>
      </c>
      <c r="O2" s="6" t="s">
        <v>14</v>
      </c>
      <c r="P2" s="6" t="s">
        <v>15</v>
      </c>
      <c r="Q2" s="5" t="s">
        <v>16</v>
      </c>
      <c r="R2" s="48" t="s">
        <v>643</v>
      </c>
      <c r="S2" s="48" t="s">
        <v>644</v>
      </c>
      <c r="T2" s="48" t="s">
        <v>17</v>
      </c>
      <c r="U2" s="49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664</v>
      </c>
      <c r="AA2" s="7" t="s">
        <v>665</v>
      </c>
      <c r="AB2" s="7" t="s">
        <v>645</v>
      </c>
      <c r="AC2" s="7" t="s">
        <v>646</v>
      </c>
      <c r="AD2" s="7" t="s">
        <v>666</v>
      </c>
      <c r="AE2" s="8" t="s">
        <v>647</v>
      </c>
      <c r="AF2" s="8" t="s">
        <v>23</v>
      </c>
      <c r="AG2" s="50" t="s">
        <v>24</v>
      </c>
      <c r="AH2" s="51" t="s">
        <v>25</v>
      </c>
      <c r="AI2" s="51" t="s">
        <v>26</v>
      </c>
      <c r="AJ2" s="52" t="s">
        <v>27</v>
      </c>
      <c r="AK2" s="11" t="s">
        <v>28</v>
      </c>
      <c r="AL2" s="11" t="s">
        <v>29</v>
      </c>
      <c r="AM2" s="10" t="s">
        <v>30</v>
      </c>
      <c r="AN2" s="11" t="s">
        <v>31</v>
      </c>
      <c r="AO2" s="11" t="s">
        <v>33</v>
      </c>
      <c r="AP2" s="11" t="s">
        <v>32</v>
      </c>
      <c r="AQ2" s="10" t="s">
        <v>34</v>
      </c>
      <c r="AR2" s="11" t="s">
        <v>667</v>
      </c>
      <c r="AS2" s="11" t="s">
        <v>35</v>
      </c>
      <c r="AT2" s="12" t="s">
        <v>36</v>
      </c>
      <c r="AU2" s="12" t="s">
        <v>37</v>
      </c>
      <c r="AV2" s="9" t="s">
        <v>38</v>
      </c>
      <c r="AW2" s="12" t="s">
        <v>39</v>
      </c>
      <c r="AX2" s="13" t="s">
        <v>40</v>
      </c>
      <c r="AY2" s="13" t="s">
        <v>41</v>
      </c>
      <c r="AZ2" s="14" t="s">
        <v>42</v>
      </c>
      <c r="BA2" s="14" t="s">
        <v>43</v>
      </c>
      <c r="BB2" s="14" t="s">
        <v>668</v>
      </c>
      <c r="BC2" s="14"/>
      <c r="BD2" s="53" t="s">
        <v>669</v>
      </c>
      <c r="BE2" s="53" t="s">
        <v>670</v>
      </c>
      <c r="BF2" s="53" t="s">
        <v>648</v>
      </c>
      <c r="BG2" s="53" t="s">
        <v>649</v>
      </c>
      <c r="BH2" s="53" t="s">
        <v>671</v>
      </c>
      <c r="BI2" s="53" t="s">
        <v>672</v>
      </c>
    </row>
    <row r="3" spans="1:61" ht="15.75" customHeight="1" x14ac:dyDescent="0.2">
      <c r="A3" s="15">
        <v>400017</v>
      </c>
      <c r="B3" s="16" t="s">
        <v>673</v>
      </c>
      <c r="C3" s="54" t="e">
        <f>VLOOKUP(A3,#REF!,28,FALSE)</f>
        <v>#REF!</v>
      </c>
      <c r="D3" s="18" t="s">
        <v>674</v>
      </c>
      <c r="E3" s="27" t="s">
        <v>651</v>
      </c>
      <c r="F3" s="16" t="s">
        <v>46</v>
      </c>
      <c r="G3" s="16" t="s">
        <v>592</v>
      </c>
      <c r="H3" s="16" t="s">
        <v>653</v>
      </c>
      <c r="I3" s="16" t="s">
        <v>603</v>
      </c>
      <c r="J3" s="30" t="s">
        <v>657</v>
      </c>
      <c r="K3" s="30" t="s">
        <v>592</v>
      </c>
      <c r="L3" s="16" t="s">
        <v>301</v>
      </c>
      <c r="M3" s="16" t="s">
        <v>61</v>
      </c>
      <c r="N3" s="19">
        <v>121</v>
      </c>
      <c r="O3" s="28">
        <v>14</v>
      </c>
      <c r="P3" s="19"/>
      <c r="Q3" s="19">
        <f t="shared" ref="Q3:Q5" si="0">IFERROR(O3+(P3*0.5), "--")</f>
        <v>14</v>
      </c>
      <c r="R3" s="20">
        <f t="shared" ref="R3:R5" si="1">IFERROR(Q3*30, "--")</f>
        <v>420</v>
      </c>
      <c r="S3" s="20" t="str">
        <f t="shared" ref="S3:S4" si="2">IFERROR(IF(N3&gt;=R3, N3-R3, "--"), "--")</f>
        <v>--</v>
      </c>
      <c r="T3" s="20">
        <f t="shared" ref="T3:T5" si="3">IFERROR(IF(F3="ES",(ROUNDDOWN(Q3*0.77,0)*30),IF(F3="HS",((Q3*0.8)*30))), "--")</f>
        <v>300</v>
      </c>
      <c r="U3" s="21">
        <f t="shared" ref="U3:U5" si="4">IFERROR(N3/T3,"--")</f>
        <v>0.40333333333333332</v>
      </c>
      <c r="V3" s="20" t="str">
        <f>IFERROR(VLOOKUP(A3,#REF!,15,FALSE), "--")</f>
        <v>--</v>
      </c>
      <c r="W3" s="20" t="str">
        <f>IFERROR(VLOOKUP(A3,#REF!,16,FALSE), "--")</f>
        <v>--</v>
      </c>
      <c r="X3" s="20" t="str">
        <f>IFERROR(VLOOKUP(A3,#REF!,17,FALSE), "--")</f>
        <v>--</v>
      </c>
      <c r="Y3" s="20" t="str">
        <f>IFERROR(VLOOKUP(A3,#REF!,18,FALSE), "--")</f>
        <v>--</v>
      </c>
      <c r="Z3" s="20" t="str">
        <f>IFERROR(VLOOKUP(A3,#REF!,25,FALSE), "--")</f>
        <v>--</v>
      </c>
      <c r="AA3" s="20" t="str">
        <f>IFERROR(VLOOKUP(A3,#REF!,26,FALSE), "--")</f>
        <v>--</v>
      </c>
      <c r="AB3" s="20">
        <f t="shared" ref="AB3:AC3" si="5">SUM(V3,X3,Z3)</f>
        <v>0</v>
      </c>
      <c r="AC3" s="20">
        <f t="shared" si="5"/>
        <v>0</v>
      </c>
      <c r="AD3" s="20">
        <f t="shared" ref="AD3:AD4" si="6">AB3+(AC3*0.5)</f>
        <v>0</v>
      </c>
      <c r="AE3" s="20">
        <f t="shared" ref="AE3:AF3" si="7">SUM(O3,AB3)</f>
        <v>14</v>
      </c>
      <c r="AF3" s="20">
        <f t="shared" si="7"/>
        <v>0</v>
      </c>
      <c r="AG3" s="23">
        <f t="shared" ref="AG3:AG5" si="8">AE3+(AF3*0.5)</f>
        <v>14</v>
      </c>
      <c r="AH3" s="22">
        <f t="shared" ref="AH3:AH5" si="9">AG3*30</f>
        <v>420</v>
      </c>
      <c r="AI3" s="22">
        <f t="shared" ref="AI3:AI5" si="10">IFERROR(IF(F3="ES",(ROUNDDOWN(AG3*0.77,0)*30),IF(F3="HS",((AG3*0.8)*30))), "--")</f>
        <v>300</v>
      </c>
      <c r="AJ3" s="24">
        <f t="shared" ref="AJ3:AJ5" si="11">IFERROR(N3/AI3,"--")</f>
        <v>0.40333333333333332</v>
      </c>
      <c r="AK3" s="22" t="str">
        <f>IFERROR(VLOOKUP(A3,#REF!,26,FALSE), "--")</f>
        <v>--</v>
      </c>
      <c r="AL3" s="22" t="str">
        <f t="shared" ref="AL3:AL4" si="12">IFERROR(AK3-AM3, "--")</f>
        <v>--</v>
      </c>
      <c r="AM3" s="22" t="str">
        <f>IFERROR(VLOOKUP(A3,#REF!,12,FALSE), "--")</f>
        <v>--</v>
      </c>
      <c r="AN3" s="22" t="str">
        <f>IFERROR(VLOOKUP(A3,#REF!,4,FALSE), "--")</f>
        <v>--</v>
      </c>
      <c r="AO3" s="22">
        <f t="shared" ref="AO3:AO4" si="13">SUM(P3,AC3)</f>
        <v>0</v>
      </c>
      <c r="AP3" s="22"/>
      <c r="AQ3" s="22"/>
      <c r="AR3" s="22">
        <f t="shared" ref="AR3:AR5" si="14">SUM(AK3,AL3,AN3,AP3)</f>
        <v>0</v>
      </c>
      <c r="AS3" s="22">
        <f t="shared" ref="AS3:AS5" si="15">IFERROR(AE3-AR3, "--")</f>
        <v>14</v>
      </c>
      <c r="AT3" s="22">
        <f>IFERROR(VLOOKUP(A3,#REF!,19,FALSE), 0)</f>
        <v>0</v>
      </c>
      <c r="AU3" s="22">
        <f>IFERROR(VLOOKUP(A3,#REF!,18, FALSE), 0)</f>
        <v>0</v>
      </c>
      <c r="AV3" s="22">
        <f>IFERROR(VLOOKUP(A3,#REF!,18, FALSE), 0)</f>
        <v>0</v>
      </c>
      <c r="AW3" s="22">
        <f t="shared" ref="AW3:AW4" si="16">IFERROR(AV3-AU3, "0")</f>
        <v>0</v>
      </c>
      <c r="AX3" s="22">
        <f t="shared" ref="AX3:AX4" si="17">N3-(AT3+AU3+AW3)</f>
        <v>121</v>
      </c>
      <c r="AY3" s="22">
        <f t="shared" ref="AY3:AY4" si="18">IFERROR(IF(F3="ES",(ROUNDDOWN(AS3*0.77,0)*30),IF(F3="HS",((AS3*0.8)*30))), "--")</f>
        <v>300</v>
      </c>
      <c r="AZ3" s="24">
        <f t="shared" ref="AZ3:AZ5" si="19">AX3/AY3</f>
        <v>0.40333333333333332</v>
      </c>
      <c r="BA3" s="25" t="str">
        <f t="shared" ref="BA3:BA5" si="20">IF(AZ3&lt;0.695,"Underutilized", IF(AND(AZ3&gt;=0.695,AZ3&lt;=1.105),"Efficient", IF(AZ3&gt;1.105,"Overcrowded")))</f>
        <v>Underutilized</v>
      </c>
      <c r="BB3" s="25"/>
      <c r="BC3" s="25"/>
      <c r="BD3" s="25"/>
      <c r="BE3" s="25"/>
      <c r="BF3" s="25"/>
      <c r="BG3" s="25"/>
      <c r="BH3" s="25"/>
      <c r="BI3" s="25"/>
    </row>
    <row r="4" spans="1:61" ht="15.75" customHeight="1" x14ac:dyDescent="0.2">
      <c r="A4" s="15">
        <v>610354</v>
      </c>
      <c r="B4" s="16" t="s">
        <v>430</v>
      </c>
      <c r="C4" s="54" t="e">
        <f>VLOOKUP(A4,#REF!,28,FALSE)</f>
        <v>#REF!</v>
      </c>
      <c r="D4" s="18" t="s">
        <v>650</v>
      </c>
      <c r="E4" s="27" t="s">
        <v>651</v>
      </c>
      <c r="F4" s="16" t="s">
        <v>46</v>
      </c>
      <c r="G4" s="16" t="s">
        <v>652</v>
      </c>
      <c r="H4" s="16" t="s">
        <v>653</v>
      </c>
      <c r="I4" s="16" t="s">
        <v>54</v>
      </c>
      <c r="J4" s="16" t="s">
        <v>654</v>
      </c>
      <c r="K4" s="16" t="s">
        <v>92</v>
      </c>
      <c r="L4" s="16" t="s">
        <v>301</v>
      </c>
      <c r="M4" s="16" t="s">
        <v>61</v>
      </c>
      <c r="N4" s="19">
        <v>259</v>
      </c>
      <c r="O4" s="28">
        <v>21</v>
      </c>
      <c r="P4" s="19"/>
      <c r="Q4" s="19">
        <f t="shared" si="0"/>
        <v>21</v>
      </c>
      <c r="R4" s="20">
        <f t="shared" si="1"/>
        <v>630</v>
      </c>
      <c r="S4" s="20" t="str">
        <f t="shared" si="2"/>
        <v>--</v>
      </c>
      <c r="T4" s="20">
        <f t="shared" si="3"/>
        <v>480</v>
      </c>
      <c r="U4" s="21">
        <f t="shared" si="4"/>
        <v>0.5395833333333333</v>
      </c>
      <c r="V4" s="20" t="str">
        <f>IFERROR(VLOOKUP(A4,#REF!,15,FALSE), "--")</f>
        <v>--</v>
      </c>
      <c r="W4" s="20" t="str">
        <f>IFERROR(VLOOKUP(A4,#REF!,16,FALSE), "--")</f>
        <v>--</v>
      </c>
      <c r="X4" s="20"/>
      <c r="Y4" s="20"/>
      <c r="Z4" s="20" t="str">
        <f>IFERROR(VLOOKUP(A4,#REF!,25,FALSE), "--")</f>
        <v>--</v>
      </c>
      <c r="AA4" s="20" t="str">
        <f>IFERROR(VLOOKUP(A4,#REF!,26,FALSE), "--")</f>
        <v>--</v>
      </c>
      <c r="AB4" s="20">
        <f t="shared" ref="AB4:AC4" si="21">SUM(V4,X4,Z4)</f>
        <v>0</v>
      </c>
      <c r="AC4" s="20">
        <f t="shared" si="21"/>
        <v>0</v>
      </c>
      <c r="AD4" s="20">
        <f t="shared" si="6"/>
        <v>0</v>
      </c>
      <c r="AE4" s="20">
        <f t="shared" ref="AE4:AF4" si="22">SUM(O4,AB4)</f>
        <v>21</v>
      </c>
      <c r="AF4" s="20">
        <f t="shared" si="22"/>
        <v>0</v>
      </c>
      <c r="AG4" s="23">
        <f t="shared" si="8"/>
        <v>21</v>
      </c>
      <c r="AH4" s="22">
        <f t="shared" si="9"/>
        <v>630</v>
      </c>
      <c r="AI4" s="22">
        <f t="shared" si="10"/>
        <v>480</v>
      </c>
      <c r="AJ4" s="24">
        <f t="shared" si="11"/>
        <v>0.5395833333333333</v>
      </c>
      <c r="AK4" s="22" t="str">
        <f>IFERROR(VLOOKUP(A4,#REF!,26,FALSE), "--")</f>
        <v>--</v>
      </c>
      <c r="AL4" s="22" t="str">
        <f t="shared" si="12"/>
        <v>--</v>
      </c>
      <c r="AM4" s="22" t="str">
        <f>IFERROR(VLOOKUP(A4,#REF!,12,FALSE), "--")</f>
        <v>--</v>
      </c>
      <c r="AN4" s="22" t="str">
        <f>IFERROR(VLOOKUP(A4,#REF!,4,FALSE), "--")</f>
        <v>--</v>
      </c>
      <c r="AO4" s="22">
        <f t="shared" si="13"/>
        <v>0</v>
      </c>
      <c r="AP4" s="22"/>
      <c r="AQ4" s="22"/>
      <c r="AR4" s="22">
        <f t="shared" si="14"/>
        <v>0</v>
      </c>
      <c r="AS4" s="22">
        <f t="shared" si="15"/>
        <v>21</v>
      </c>
      <c r="AT4" s="22">
        <f>IFERROR(VLOOKUP(A4,#REF!,19,FALSE), 0)</f>
        <v>0</v>
      </c>
      <c r="AU4" s="22">
        <f>IFERROR(VLOOKUP(A4,#REF!,18, FALSE), 0)</f>
        <v>0</v>
      </c>
      <c r="AV4" s="22">
        <f>IFERROR(VLOOKUP(A4,#REF!,18, FALSE), 0)</f>
        <v>0</v>
      </c>
      <c r="AW4" s="22">
        <f t="shared" si="16"/>
        <v>0</v>
      </c>
      <c r="AX4" s="22">
        <f t="shared" si="17"/>
        <v>259</v>
      </c>
      <c r="AY4" s="22">
        <f t="shared" si="18"/>
        <v>480</v>
      </c>
      <c r="AZ4" s="24">
        <f t="shared" si="19"/>
        <v>0.5395833333333333</v>
      </c>
      <c r="BA4" s="25" t="str">
        <f t="shared" si="20"/>
        <v>Underutilized</v>
      </c>
      <c r="BB4" s="41"/>
      <c r="BC4" s="25"/>
      <c r="BD4" s="26" t="e">
        <f>VLOOKUP(A4,#REF!,18,FALSE)</f>
        <v>#REF!</v>
      </c>
      <c r="BE4" s="26" t="e">
        <f>VLOOKUP(A4,#REF!,21,FALSE)</f>
        <v>#REF!</v>
      </c>
      <c r="BF4" s="55" t="e">
        <f>VLOOKUP(A4,#REF!,22,FALSE)</f>
        <v>#REF!</v>
      </c>
      <c r="BG4" s="26" t="e">
        <f>VLOOKUP(A4,#REF!, 23,FALSE)</f>
        <v>#REF!</v>
      </c>
      <c r="BH4" s="60" t="e">
        <f>AS4-BD4</f>
        <v>#REF!</v>
      </c>
      <c r="BI4" s="60" t="e">
        <f>AY4-BE4</f>
        <v>#REF!</v>
      </c>
    </row>
    <row r="5" spans="1:61" ht="15.75" customHeight="1" x14ac:dyDescent="0.2">
      <c r="A5" s="15"/>
      <c r="B5" s="18" t="s">
        <v>675</v>
      </c>
      <c r="D5" s="18"/>
      <c r="E5" s="27"/>
      <c r="F5" s="18" t="s">
        <v>46</v>
      </c>
      <c r="G5" s="18" t="s">
        <v>676</v>
      </c>
      <c r="H5" s="16" t="s">
        <v>653</v>
      </c>
      <c r="I5" s="16"/>
      <c r="J5" s="16"/>
      <c r="K5" s="16"/>
      <c r="L5" s="16" t="s">
        <v>301</v>
      </c>
      <c r="M5" s="16" t="s">
        <v>61</v>
      </c>
      <c r="N5" s="19">
        <f>SUM(N3:N4)</f>
        <v>380</v>
      </c>
      <c r="O5" s="28">
        <v>35</v>
      </c>
      <c r="P5" s="28">
        <v>6</v>
      </c>
      <c r="Q5" s="19">
        <f t="shared" si="0"/>
        <v>38</v>
      </c>
      <c r="R5" s="20">
        <f t="shared" si="1"/>
        <v>1140</v>
      </c>
      <c r="S5" s="20">
        <f>SUM(S3:S4)</f>
        <v>0</v>
      </c>
      <c r="T5" s="20">
        <f t="shared" si="3"/>
        <v>870</v>
      </c>
      <c r="U5" s="21">
        <f t="shared" si="4"/>
        <v>0.43678160919540232</v>
      </c>
      <c r="V5" s="28"/>
      <c r="W5" s="28"/>
      <c r="X5" s="28"/>
      <c r="Y5" s="28"/>
      <c r="Z5" s="28"/>
      <c r="AA5" s="28"/>
      <c r="AB5" s="28"/>
      <c r="AC5" s="28">
        <v>0</v>
      </c>
      <c r="AD5" s="28">
        <v>0</v>
      </c>
      <c r="AE5" s="20">
        <f>SUM(O5,AB5)</f>
        <v>35</v>
      </c>
      <c r="AF5" s="32"/>
      <c r="AG5" s="23">
        <f t="shared" si="8"/>
        <v>35</v>
      </c>
      <c r="AH5" s="22">
        <f t="shared" si="9"/>
        <v>1050</v>
      </c>
      <c r="AI5" s="22">
        <f t="shared" si="10"/>
        <v>780</v>
      </c>
      <c r="AJ5" s="24">
        <f t="shared" si="11"/>
        <v>0.48717948717948717</v>
      </c>
      <c r="AK5" s="22" t="str">
        <f t="shared" ref="AK5:AN5" si="23">AK4</f>
        <v>--</v>
      </c>
      <c r="AL5" s="22" t="str">
        <f t="shared" si="23"/>
        <v>--</v>
      </c>
      <c r="AM5" s="22" t="str">
        <f t="shared" si="23"/>
        <v>--</v>
      </c>
      <c r="AN5" s="22" t="str">
        <f t="shared" si="23"/>
        <v>--</v>
      </c>
      <c r="AO5" s="22">
        <f t="shared" ref="AO5:AQ5" si="24">AO3</f>
        <v>0</v>
      </c>
      <c r="AP5" s="22">
        <f t="shared" si="24"/>
        <v>0</v>
      </c>
      <c r="AQ5" s="22">
        <f t="shared" si="24"/>
        <v>0</v>
      </c>
      <c r="AR5" s="22">
        <f t="shared" si="14"/>
        <v>0</v>
      </c>
      <c r="AS5" s="22">
        <f t="shared" si="15"/>
        <v>35</v>
      </c>
      <c r="AT5" s="22">
        <f t="shared" ref="AT5:AX5" si="25">SUM(AT3:AT4)</f>
        <v>0</v>
      </c>
      <c r="AU5" s="22">
        <f t="shared" si="25"/>
        <v>0</v>
      </c>
      <c r="AV5" s="22">
        <f t="shared" si="25"/>
        <v>0</v>
      </c>
      <c r="AW5" s="22">
        <f t="shared" si="25"/>
        <v>0</v>
      </c>
      <c r="AX5" s="22">
        <f t="shared" si="25"/>
        <v>380</v>
      </c>
      <c r="AY5" s="22">
        <f>AY3+AY4</f>
        <v>780</v>
      </c>
      <c r="AZ5" s="24">
        <f t="shared" si="19"/>
        <v>0.48717948717948717</v>
      </c>
      <c r="BA5" s="25" t="str">
        <f t="shared" si="20"/>
        <v>Underutilized</v>
      </c>
      <c r="BB5" s="25"/>
      <c r="BC5" s="25"/>
      <c r="BD5" s="25"/>
      <c r="BE5" s="25"/>
      <c r="BF5" s="25"/>
      <c r="BG5" s="25"/>
      <c r="BH5" s="25"/>
      <c r="BI5" s="25"/>
    </row>
    <row r="6" spans="1:61" ht="15.75" customHeight="1" x14ac:dyDescent="0.2">
      <c r="A6" s="15"/>
      <c r="B6" s="16"/>
      <c r="D6" s="18"/>
      <c r="E6" s="27"/>
      <c r="F6" s="16"/>
      <c r="G6" s="16"/>
      <c r="H6" s="16"/>
      <c r="I6" s="16"/>
      <c r="J6" s="16"/>
      <c r="K6" s="16"/>
      <c r="L6" s="16"/>
      <c r="M6" s="16"/>
      <c r="N6" s="19"/>
      <c r="O6" s="19"/>
      <c r="P6" s="19"/>
      <c r="Q6" s="19"/>
      <c r="R6" s="20"/>
      <c r="S6" s="20"/>
      <c r="T6" s="20"/>
      <c r="U6" s="21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3"/>
      <c r="AH6" s="22"/>
      <c r="AI6" s="22"/>
      <c r="AJ6" s="24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4"/>
      <c r="BA6" s="25"/>
      <c r="BB6" s="25"/>
      <c r="BC6" s="25"/>
      <c r="BD6" s="25"/>
      <c r="BE6" s="25"/>
      <c r="BF6" s="25"/>
      <c r="BG6" s="25"/>
      <c r="BH6" s="25"/>
      <c r="BI6" s="25"/>
    </row>
    <row r="7" spans="1:61" ht="15.75" customHeight="1" x14ac:dyDescent="0.2">
      <c r="A7" s="15"/>
      <c r="B7" s="16"/>
      <c r="D7" s="18"/>
      <c r="E7" s="27"/>
      <c r="F7" s="16"/>
      <c r="G7" s="16"/>
      <c r="H7" s="16"/>
      <c r="I7" s="16"/>
      <c r="J7" s="16"/>
      <c r="K7" s="16"/>
      <c r="L7" s="16"/>
      <c r="M7" s="16"/>
      <c r="N7" s="19"/>
      <c r="O7" s="19"/>
      <c r="P7" s="19"/>
      <c r="Q7" s="19"/>
      <c r="R7" s="20"/>
      <c r="S7" s="20"/>
      <c r="T7" s="20"/>
      <c r="U7" s="21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3"/>
      <c r="AH7" s="22"/>
      <c r="AI7" s="22"/>
      <c r="AJ7" s="24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4"/>
      <c r="BA7" s="25"/>
      <c r="BB7" s="25"/>
      <c r="BC7" s="25"/>
      <c r="BD7" s="25"/>
      <c r="BE7" s="25"/>
      <c r="BF7" s="25"/>
      <c r="BG7" s="25"/>
      <c r="BH7" s="25"/>
      <c r="BI7" s="25"/>
    </row>
    <row r="8" spans="1:61" ht="15.75" customHeight="1" x14ac:dyDescent="0.2">
      <c r="A8" s="15">
        <v>400043</v>
      </c>
      <c r="B8" s="16" t="s">
        <v>677</v>
      </c>
      <c r="C8" s="54" t="e">
        <f>VLOOKUP(A8,#REF!,28,FALSE)</f>
        <v>#REF!</v>
      </c>
      <c r="D8" s="18" t="s">
        <v>674</v>
      </c>
      <c r="E8" s="27" t="s">
        <v>651</v>
      </c>
      <c r="F8" s="16" t="s">
        <v>46</v>
      </c>
      <c r="G8" s="16" t="s">
        <v>678</v>
      </c>
      <c r="H8" s="16" t="s">
        <v>653</v>
      </c>
      <c r="I8" s="16" t="s">
        <v>54</v>
      </c>
      <c r="J8" s="16" t="s">
        <v>679</v>
      </c>
      <c r="K8" s="16" t="s">
        <v>678</v>
      </c>
      <c r="L8" s="16" t="s">
        <v>123</v>
      </c>
      <c r="M8" s="16" t="s">
        <v>124</v>
      </c>
      <c r="N8" s="19">
        <v>252</v>
      </c>
      <c r="O8" s="19" t="str">
        <f>IFERROR(VLOOKUP(A8,#REF!,19,FALSE), "--")</f>
        <v>--</v>
      </c>
      <c r="P8" s="19" t="str">
        <f>IFERROR(VLOOKUP(A8,#REF!,20,FALSE), "--")</f>
        <v>--</v>
      </c>
      <c r="Q8" s="19" t="str">
        <f t="shared" ref="Q8:Q36" si="26">IFERROR(O8+(P8*0.5), "--")</f>
        <v>--</v>
      </c>
      <c r="R8" s="20" t="str">
        <f t="shared" ref="R8:R36" si="27">IFERROR(Q8*30, "--")</f>
        <v>--</v>
      </c>
      <c r="S8" s="20" t="str">
        <f t="shared" ref="S8:S36" si="28">IFERROR(IF(N8&gt;=R8, N8-R8, "--"), "--")</f>
        <v>--</v>
      </c>
      <c r="T8" s="20" t="str">
        <f t="shared" ref="T8:T36" si="29">IFERROR(IF(F8="ES",(ROUNDDOWN(Q8*0.77,0)*30),IF(F8="HS",((Q8*0.8)*30))), "--")</f>
        <v>--</v>
      </c>
      <c r="U8" s="21" t="str">
        <f t="shared" ref="U8:U36" si="30">IFERROR(N8/T8,"--")</f>
        <v>--</v>
      </c>
      <c r="V8" s="20" t="str">
        <f>IFERROR(VLOOKUP(A8,#REF!,15,FALSE), "--")</f>
        <v>--</v>
      </c>
      <c r="W8" s="20" t="str">
        <f>IFERROR(VLOOKUP(A8,#REF!,16,FALSE), "--")</f>
        <v>--</v>
      </c>
      <c r="X8" s="20" t="str">
        <f>IFERROR(VLOOKUP(A8,#REF!,17,FALSE), "--")</f>
        <v>--</v>
      </c>
      <c r="Y8" s="20" t="str">
        <f>IFERROR(VLOOKUP(A8,#REF!,18,FALSE), "--")</f>
        <v>--</v>
      </c>
      <c r="Z8" s="20" t="str">
        <f>IFERROR(VLOOKUP(A8,#REF!,25,FALSE), "--")</f>
        <v>--</v>
      </c>
      <c r="AA8" s="20" t="str">
        <f>IFERROR(VLOOKUP(A8,#REF!,26,FALSE), "--")</f>
        <v>--</v>
      </c>
      <c r="AB8" s="20">
        <f t="shared" ref="AB8:AC8" si="31">SUM(V8,X8,Z8)</f>
        <v>0</v>
      </c>
      <c r="AC8" s="20">
        <f t="shared" si="31"/>
        <v>0</v>
      </c>
      <c r="AD8" s="20">
        <f t="shared" ref="AD8:AD36" si="32">AB8+(AC8*0.5)</f>
        <v>0</v>
      </c>
      <c r="AE8" s="20">
        <f t="shared" ref="AE8:AF8" si="33">SUM(O8,AB8)</f>
        <v>0</v>
      </c>
      <c r="AF8" s="20">
        <f t="shared" si="33"/>
        <v>0</v>
      </c>
      <c r="AG8" s="23">
        <f t="shared" ref="AG8:AG36" si="34">AE8+(AF8*0.5)</f>
        <v>0</v>
      </c>
      <c r="AH8" s="22">
        <f t="shared" ref="AH8:AH36" si="35">AG8*30</f>
        <v>0</v>
      </c>
      <c r="AI8" s="22">
        <f t="shared" ref="AI8:AI36" si="36">IFERROR(IF(F8="ES",(ROUNDDOWN(AG8*0.77,0)*30),IF(F8="HS",((AG8*0.8)*30))), "--")</f>
        <v>0</v>
      </c>
      <c r="AJ8" s="24" t="str">
        <f t="shared" ref="AJ8:AJ36" si="37">IFERROR(N8/AI8,"--")</f>
        <v>--</v>
      </c>
      <c r="AK8" s="22" t="str">
        <f>IFERROR(VLOOKUP(A8,#REF!,26,FALSE), "--")</f>
        <v>--</v>
      </c>
      <c r="AL8" s="22" t="str">
        <f t="shared" ref="AL8:AL36" si="38">IFERROR(AK8-AM8, "--")</f>
        <v>--</v>
      </c>
      <c r="AM8" s="22" t="str">
        <f>IFERROR(VLOOKUP(A8,#REF!,12,FALSE), "--")</f>
        <v>--</v>
      </c>
      <c r="AN8" s="22" t="str">
        <f>IFERROR(VLOOKUP(A8,#REF!,4,FALSE), "--")</f>
        <v>--</v>
      </c>
      <c r="AO8" s="22">
        <f t="shared" ref="AO8:AO36" si="39">SUM(P8,AC8)</f>
        <v>0</v>
      </c>
      <c r="AP8" s="22" t="str">
        <f>IFERROR(VLOOKUP(A8,#REF!,23,FALSE), "--")</f>
        <v>--</v>
      </c>
      <c r="AQ8" s="22" t="e">
        <f>VLOOKUP(A8,#REF!,24,FALSE)</f>
        <v>#REF!</v>
      </c>
      <c r="AR8" s="22">
        <f t="shared" ref="AR8:AR36" si="40">SUM(AK8,AL8,AN8,AP8)</f>
        <v>0</v>
      </c>
      <c r="AS8" s="22">
        <f t="shared" ref="AS8:AS36" si="41">IFERROR(AE8-AR8, "--")</f>
        <v>0</v>
      </c>
      <c r="AT8" s="22">
        <f>IFERROR(VLOOKUP(A8,#REF!,19,FALSE), 0)</f>
        <v>0</v>
      </c>
      <c r="AU8" s="22">
        <f>IFERROR(VLOOKUP(A8,#REF!,18, FALSE), 0)</f>
        <v>0</v>
      </c>
      <c r="AV8" s="22">
        <f>IFERROR(VLOOKUP(A8,#REF!,18, FALSE), 0)</f>
        <v>0</v>
      </c>
      <c r="AW8" s="22">
        <f t="shared" ref="AW8:AW36" si="42">IFERROR(AV8-AU8, "0")</f>
        <v>0</v>
      </c>
      <c r="AX8" s="22">
        <f t="shared" ref="AX8:AX36" si="43">N8-(AT8+AU8+AW8)</f>
        <v>252</v>
      </c>
      <c r="AY8" s="22">
        <f t="shared" ref="AY8:AY36" si="44">IFERROR(IF(F8="ES",(ROUNDDOWN(AS8*0.77,0)*30),IF(F8="HS",((AS8*0.8)*30))), "--")</f>
        <v>0</v>
      </c>
      <c r="AZ8" s="24" t="e">
        <f t="shared" ref="AZ8:AZ36" si="45">AX8/AY8</f>
        <v>#DIV/0!</v>
      </c>
      <c r="BA8" s="25" t="e">
        <f t="shared" ref="BA8:BA36" si="46">IF(AZ8&lt;0.695,"Underutilized", IF(AND(AZ8&gt;=0.695,AZ8&lt;=1.105),"Efficient", IF(AZ8&gt;1.105,"Overcrowded")))</f>
        <v>#DIV/0!</v>
      </c>
      <c r="BB8" s="25"/>
      <c r="BC8" s="25"/>
      <c r="BD8" s="25"/>
      <c r="BE8" s="25"/>
      <c r="BF8" s="25"/>
      <c r="BG8" s="25"/>
      <c r="BH8" s="25"/>
      <c r="BI8" s="25"/>
    </row>
    <row r="9" spans="1:61" ht="15.75" customHeight="1" x14ac:dyDescent="0.2">
      <c r="A9" s="15">
        <v>610386</v>
      </c>
      <c r="B9" s="16" t="s">
        <v>680</v>
      </c>
      <c r="C9" s="54" t="e">
        <f>VLOOKUP(A9,#REF!,28,FALSE)</f>
        <v>#REF!</v>
      </c>
      <c r="D9" s="18" t="s">
        <v>674</v>
      </c>
      <c r="E9" s="27" t="s">
        <v>651</v>
      </c>
      <c r="F9" s="16" t="s">
        <v>52</v>
      </c>
      <c r="G9" s="16" t="s">
        <v>652</v>
      </c>
      <c r="H9" s="16" t="s">
        <v>681</v>
      </c>
      <c r="I9" s="16" t="s">
        <v>54</v>
      </c>
      <c r="J9" s="57">
        <v>41193</v>
      </c>
      <c r="K9" s="31" t="s">
        <v>49</v>
      </c>
      <c r="L9" s="16" t="s">
        <v>82</v>
      </c>
      <c r="M9" s="16" t="s">
        <v>70</v>
      </c>
      <c r="N9" s="19">
        <v>66</v>
      </c>
      <c r="O9" s="19" t="str">
        <f>IFERROR(VLOOKUP(A9,#REF!,19,FALSE), "--")</f>
        <v>--</v>
      </c>
      <c r="P9" s="19" t="str">
        <f>IFERROR(VLOOKUP(A9,#REF!,20,FALSE), "--")</f>
        <v>--</v>
      </c>
      <c r="Q9" s="19" t="str">
        <f t="shared" si="26"/>
        <v>--</v>
      </c>
      <c r="R9" s="20" t="str">
        <f t="shared" si="27"/>
        <v>--</v>
      </c>
      <c r="S9" s="20" t="str">
        <f t="shared" si="28"/>
        <v>--</v>
      </c>
      <c r="T9" s="20" t="str">
        <f t="shared" si="29"/>
        <v>--</v>
      </c>
      <c r="U9" s="21" t="str">
        <f t="shared" si="30"/>
        <v>--</v>
      </c>
      <c r="V9" s="20" t="str">
        <f>IFERROR(VLOOKUP(A9,#REF!,15,FALSE), "--")</f>
        <v>--</v>
      </c>
      <c r="W9" s="20" t="str">
        <f>IFERROR(VLOOKUP(A9,#REF!,16,FALSE), "--")</f>
        <v>--</v>
      </c>
      <c r="X9" s="20" t="str">
        <f>IFERROR(VLOOKUP(A9,#REF!,17,FALSE), "--")</f>
        <v>--</v>
      </c>
      <c r="Y9" s="20" t="str">
        <f>IFERROR(VLOOKUP(A9,#REF!,18,FALSE), "--")</f>
        <v>--</v>
      </c>
      <c r="Z9" s="20" t="str">
        <f>IFERROR(VLOOKUP(A9,#REF!,25,FALSE), "--")</f>
        <v>--</v>
      </c>
      <c r="AA9" s="20" t="str">
        <f>IFERROR(VLOOKUP(A9,#REF!,26,FALSE), "--")</f>
        <v>--</v>
      </c>
      <c r="AB9" s="20">
        <f t="shared" ref="AB9:AC9" si="47">SUM(V9,X9,Z9)</f>
        <v>0</v>
      </c>
      <c r="AC9" s="20">
        <f t="shared" si="47"/>
        <v>0</v>
      </c>
      <c r="AD9" s="20">
        <f t="shared" si="32"/>
        <v>0</v>
      </c>
      <c r="AE9" s="20">
        <f t="shared" ref="AE9:AF9" si="48">SUM(O9,AB9)</f>
        <v>0</v>
      </c>
      <c r="AF9" s="20">
        <f t="shared" si="48"/>
        <v>0</v>
      </c>
      <c r="AG9" s="23">
        <f t="shared" si="34"/>
        <v>0</v>
      </c>
      <c r="AH9" s="22">
        <f t="shared" si="35"/>
        <v>0</v>
      </c>
      <c r="AI9" s="22">
        <f t="shared" si="36"/>
        <v>0</v>
      </c>
      <c r="AJ9" s="24" t="str">
        <f t="shared" si="37"/>
        <v>--</v>
      </c>
      <c r="AK9" s="22" t="str">
        <f>IFERROR(VLOOKUP(A9,#REF!,26,FALSE), "--")</f>
        <v>--</v>
      </c>
      <c r="AL9" s="22" t="str">
        <f t="shared" si="38"/>
        <v>--</v>
      </c>
      <c r="AM9" s="22" t="str">
        <f>IFERROR(VLOOKUP(A9,#REF!,12,FALSE), "--")</f>
        <v>--</v>
      </c>
      <c r="AN9" s="22" t="str">
        <f>IFERROR(VLOOKUP(A9,#REF!,4,FALSE), "--")</f>
        <v>--</v>
      </c>
      <c r="AO9" s="22">
        <f t="shared" si="39"/>
        <v>0</v>
      </c>
      <c r="AP9" s="22" t="str">
        <f>IFERROR(VLOOKUP(A9,#REF!,23,FALSE), "--")</f>
        <v>--</v>
      </c>
      <c r="AQ9" s="22" t="e">
        <f>VLOOKUP(A9,#REF!,24,FALSE)</f>
        <v>#REF!</v>
      </c>
      <c r="AR9" s="22">
        <f t="shared" si="40"/>
        <v>0</v>
      </c>
      <c r="AS9" s="22">
        <f t="shared" si="41"/>
        <v>0</v>
      </c>
      <c r="AT9" s="22">
        <f>IFERROR(VLOOKUP(A9,#REF!,19,FALSE), 0)</f>
        <v>0</v>
      </c>
      <c r="AU9" s="22">
        <f>IFERROR(VLOOKUP(A9,#REF!,18, FALSE), 0)</f>
        <v>0</v>
      </c>
      <c r="AV9" s="22">
        <f>IFERROR(VLOOKUP(A9,#REF!,18, FALSE), 0)</f>
        <v>0</v>
      </c>
      <c r="AW9" s="22">
        <f t="shared" si="42"/>
        <v>0</v>
      </c>
      <c r="AX9" s="22">
        <f t="shared" si="43"/>
        <v>66</v>
      </c>
      <c r="AY9" s="22">
        <f t="shared" si="44"/>
        <v>0</v>
      </c>
      <c r="AZ9" s="24" t="e">
        <f t="shared" si="45"/>
        <v>#DIV/0!</v>
      </c>
      <c r="BA9" s="25" t="e">
        <f t="shared" si="46"/>
        <v>#DIV/0!</v>
      </c>
      <c r="BB9" s="25"/>
      <c r="BC9" s="25"/>
      <c r="BD9" s="25"/>
      <c r="BE9" s="25"/>
      <c r="BF9" s="25"/>
      <c r="BG9" s="25"/>
      <c r="BH9" s="25"/>
      <c r="BI9" s="25"/>
    </row>
    <row r="10" spans="1:61" ht="15.75" customHeight="1" x14ac:dyDescent="0.2">
      <c r="A10" s="15">
        <v>400022</v>
      </c>
      <c r="B10" s="16" t="s">
        <v>682</v>
      </c>
      <c r="C10" s="54" t="e">
        <f>VLOOKUP(A10,#REF!,28,FALSE)</f>
        <v>#REF!</v>
      </c>
      <c r="D10" s="18" t="s">
        <v>674</v>
      </c>
      <c r="E10" s="27" t="s">
        <v>651</v>
      </c>
      <c r="F10" s="16" t="s">
        <v>52</v>
      </c>
      <c r="G10" s="16" t="s">
        <v>678</v>
      </c>
      <c r="H10" s="16" t="s">
        <v>653</v>
      </c>
      <c r="I10" s="16" t="s">
        <v>54</v>
      </c>
      <c r="J10" s="16" t="s">
        <v>660</v>
      </c>
      <c r="K10" s="16" t="s">
        <v>678</v>
      </c>
      <c r="L10" s="16" t="s">
        <v>134</v>
      </c>
      <c r="M10" s="16" t="s">
        <v>78</v>
      </c>
      <c r="N10" s="19">
        <v>620</v>
      </c>
      <c r="O10" s="19" t="str">
        <f>IFERROR(VLOOKUP(A10,#REF!,19,FALSE), "--")</f>
        <v>--</v>
      </c>
      <c r="P10" s="19" t="str">
        <f>IFERROR(VLOOKUP(A10,#REF!,20,FALSE), "--")</f>
        <v>--</v>
      </c>
      <c r="Q10" s="19" t="str">
        <f t="shared" si="26"/>
        <v>--</v>
      </c>
      <c r="R10" s="20" t="str">
        <f t="shared" si="27"/>
        <v>--</v>
      </c>
      <c r="S10" s="20" t="str">
        <f t="shared" si="28"/>
        <v>--</v>
      </c>
      <c r="T10" s="20" t="str">
        <f t="shared" si="29"/>
        <v>--</v>
      </c>
      <c r="U10" s="21" t="str">
        <f t="shared" si="30"/>
        <v>--</v>
      </c>
      <c r="V10" s="20" t="str">
        <f>IFERROR(VLOOKUP(A10,#REF!,15,FALSE), "--")</f>
        <v>--</v>
      </c>
      <c r="W10" s="20" t="str">
        <f>IFERROR(VLOOKUP(A10,#REF!,16,FALSE), "--")</f>
        <v>--</v>
      </c>
      <c r="X10" s="20" t="str">
        <f>IFERROR(VLOOKUP(A10,#REF!,17,FALSE), "--")</f>
        <v>--</v>
      </c>
      <c r="Y10" s="20" t="str">
        <f>IFERROR(VLOOKUP(A10,#REF!,18,FALSE), "--")</f>
        <v>--</v>
      </c>
      <c r="Z10" s="20" t="str">
        <f>IFERROR(VLOOKUP(A10,#REF!,25,FALSE), "--")</f>
        <v>--</v>
      </c>
      <c r="AA10" s="20" t="str">
        <f>IFERROR(VLOOKUP(A10,#REF!,26,FALSE), "--")</f>
        <v>--</v>
      </c>
      <c r="AB10" s="20">
        <f t="shared" ref="AB10:AC10" si="49">SUM(V10,X10,Z10)</f>
        <v>0</v>
      </c>
      <c r="AC10" s="20">
        <f t="shared" si="49"/>
        <v>0</v>
      </c>
      <c r="AD10" s="20">
        <f t="shared" si="32"/>
        <v>0</v>
      </c>
      <c r="AE10" s="20">
        <f t="shared" ref="AE10:AF10" si="50">SUM(O10,AB10)</f>
        <v>0</v>
      </c>
      <c r="AF10" s="20">
        <f t="shared" si="50"/>
        <v>0</v>
      </c>
      <c r="AG10" s="23">
        <f t="shared" si="34"/>
        <v>0</v>
      </c>
      <c r="AH10" s="22">
        <f t="shared" si="35"/>
        <v>0</v>
      </c>
      <c r="AI10" s="22">
        <f t="shared" si="36"/>
        <v>0</v>
      </c>
      <c r="AJ10" s="24" t="str">
        <f t="shared" si="37"/>
        <v>--</v>
      </c>
      <c r="AK10" s="22" t="str">
        <f>IFERROR(VLOOKUP(A10,#REF!,26,FALSE), "--")</f>
        <v>--</v>
      </c>
      <c r="AL10" s="22" t="str">
        <f t="shared" si="38"/>
        <v>--</v>
      </c>
      <c r="AM10" s="22" t="str">
        <f>IFERROR(VLOOKUP(A10,#REF!,12,FALSE), "--")</f>
        <v>--</v>
      </c>
      <c r="AN10" s="22" t="str">
        <f>IFERROR(VLOOKUP(A10,#REF!,4,FALSE), "--")</f>
        <v>--</v>
      </c>
      <c r="AO10" s="22">
        <f t="shared" si="39"/>
        <v>0</v>
      </c>
      <c r="AP10" s="22" t="str">
        <f>IFERROR(VLOOKUP(A10,#REF!,23,FALSE), "--")</f>
        <v>--</v>
      </c>
      <c r="AQ10" s="22" t="e">
        <f>VLOOKUP(A10,#REF!,24,FALSE)</f>
        <v>#REF!</v>
      </c>
      <c r="AR10" s="22">
        <f t="shared" si="40"/>
        <v>0</v>
      </c>
      <c r="AS10" s="22">
        <f t="shared" si="41"/>
        <v>0</v>
      </c>
      <c r="AT10" s="22">
        <f>IFERROR(VLOOKUP(A10,#REF!,19,FALSE), 0)</f>
        <v>0</v>
      </c>
      <c r="AU10" s="22">
        <f>IFERROR(VLOOKUP(A10,#REF!,18, FALSE), 0)</f>
        <v>0</v>
      </c>
      <c r="AV10" s="22">
        <f>IFERROR(VLOOKUP(A10,#REF!,18, FALSE), 0)</f>
        <v>0</v>
      </c>
      <c r="AW10" s="22">
        <f t="shared" si="42"/>
        <v>0</v>
      </c>
      <c r="AX10" s="22">
        <f t="shared" si="43"/>
        <v>620</v>
      </c>
      <c r="AY10" s="22">
        <f t="shared" si="44"/>
        <v>0</v>
      </c>
      <c r="AZ10" s="24" t="e">
        <f t="shared" si="45"/>
        <v>#DIV/0!</v>
      </c>
      <c r="BA10" s="25" t="e">
        <f t="shared" si="46"/>
        <v>#DIV/0!</v>
      </c>
      <c r="BB10" s="25"/>
      <c r="BC10" s="25"/>
      <c r="BD10" s="25"/>
      <c r="BE10" s="25"/>
      <c r="BF10" s="25"/>
      <c r="BG10" s="25"/>
      <c r="BH10" s="25"/>
      <c r="BI10" s="25"/>
    </row>
    <row r="11" spans="1:61" ht="15.75" customHeight="1" x14ac:dyDescent="0.2">
      <c r="A11" s="15">
        <v>400106</v>
      </c>
      <c r="B11" s="16" t="s">
        <v>683</v>
      </c>
      <c r="C11" s="54" t="e">
        <f>VLOOKUP(A11,#REF!,28,FALSE)</f>
        <v>#REF!</v>
      </c>
      <c r="D11" s="18" t="s">
        <v>674</v>
      </c>
      <c r="E11" s="27" t="s">
        <v>651</v>
      </c>
      <c r="F11" s="16" t="s">
        <v>52</v>
      </c>
      <c r="G11" s="16" t="s">
        <v>592</v>
      </c>
      <c r="H11" s="16" t="s">
        <v>653</v>
      </c>
      <c r="I11" s="16" t="s">
        <v>54</v>
      </c>
      <c r="J11" s="16" t="s">
        <v>660</v>
      </c>
      <c r="K11" s="16" t="s">
        <v>592</v>
      </c>
      <c r="L11" s="16" t="s">
        <v>90</v>
      </c>
      <c r="M11" s="16" t="s">
        <v>70</v>
      </c>
      <c r="N11" s="19">
        <v>496</v>
      </c>
      <c r="O11" s="19" t="str">
        <f>IFERROR(VLOOKUP(A11,#REF!,19,FALSE), "--")</f>
        <v>--</v>
      </c>
      <c r="P11" s="19" t="str">
        <f>IFERROR(VLOOKUP(A11,#REF!,20,FALSE), "--")</f>
        <v>--</v>
      </c>
      <c r="Q11" s="19" t="str">
        <f t="shared" si="26"/>
        <v>--</v>
      </c>
      <c r="R11" s="20" t="str">
        <f t="shared" si="27"/>
        <v>--</v>
      </c>
      <c r="S11" s="20" t="str">
        <f t="shared" si="28"/>
        <v>--</v>
      </c>
      <c r="T11" s="20" t="str">
        <f t="shared" si="29"/>
        <v>--</v>
      </c>
      <c r="U11" s="21" t="str">
        <f t="shared" si="30"/>
        <v>--</v>
      </c>
      <c r="V11" s="20" t="str">
        <f>IFERROR(VLOOKUP(A11,#REF!,15,FALSE), "--")</f>
        <v>--</v>
      </c>
      <c r="W11" s="20" t="str">
        <f>IFERROR(VLOOKUP(A11,#REF!,16,FALSE), "--")</f>
        <v>--</v>
      </c>
      <c r="X11" s="20" t="str">
        <f>IFERROR(VLOOKUP(A11,#REF!,17,FALSE), "--")</f>
        <v>--</v>
      </c>
      <c r="Y11" s="20" t="str">
        <f>IFERROR(VLOOKUP(A11,#REF!,18,FALSE), "--")</f>
        <v>--</v>
      </c>
      <c r="Z11" s="20" t="str">
        <f>IFERROR(VLOOKUP(A11,#REF!,25,FALSE), "--")</f>
        <v>--</v>
      </c>
      <c r="AA11" s="20" t="str">
        <f>IFERROR(VLOOKUP(A11,#REF!,26,FALSE), "--")</f>
        <v>--</v>
      </c>
      <c r="AB11" s="20">
        <f t="shared" ref="AB11:AC11" si="51">SUM(V11,X11,Z11)</f>
        <v>0</v>
      </c>
      <c r="AC11" s="20">
        <f t="shared" si="51"/>
        <v>0</v>
      </c>
      <c r="AD11" s="20">
        <f t="shared" si="32"/>
        <v>0</v>
      </c>
      <c r="AE11" s="20">
        <f t="shared" ref="AE11:AF11" si="52">SUM(O11,AB11)</f>
        <v>0</v>
      </c>
      <c r="AF11" s="20">
        <f t="shared" si="52"/>
        <v>0</v>
      </c>
      <c r="AG11" s="23">
        <f t="shared" si="34"/>
        <v>0</v>
      </c>
      <c r="AH11" s="22">
        <f t="shared" si="35"/>
        <v>0</v>
      </c>
      <c r="AI11" s="22">
        <f t="shared" si="36"/>
        <v>0</v>
      </c>
      <c r="AJ11" s="24" t="str">
        <f t="shared" si="37"/>
        <v>--</v>
      </c>
      <c r="AK11" s="22" t="str">
        <f>IFERROR(VLOOKUP(A11,#REF!,26,FALSE), "--")</f>
        <v>--</v>
      </c>
      <c r="AL11" s="22" t="str">
        <f t="shared" si="38"/>
        <v>--</v>
      </c>
      <c r="AM11" s="22" t="str">
        <f>IFERROR(VLOOKUP(A11,#REF!,12,FALSE), "--")</f>
        <v>--</v>
      </c>
      <c r="AN11" s="22" t="str">
        <f>IFERROR(VLOOKUP(A11,#REF!,4,FALSE), "--")</f>
        <v>--</v>
      </c>
      <c r="AO11" s="22">
        <f t="shared" si="39"/>
        <v>0</v>
      </c>
      <c r="AP11" s="22" t="str">
        <f>IFERROR(VLOOKUP(A11,#REF!,23,FALSE), "--")</f>
        <v>--</v>
      </c>
      <c r="AQ11" s="22" t="e">
        <f>VLOOKUP(A11,#REF!,24,FALSE)</f>
        <v>#REF!</v>
      </c>
      <c r="AR11" s="22">
        <f t="shared" si="40"/>
        <v>0</v>
      </c>
      <c r="AS11" s="22">
        <f t="shared" si="41"/>
        <v>0</v>
      </c>
      <c r="AT11" s="22">
        <f>IFERROR(VLOOKUP(A11,#REF!,19,FALSE), 0)</f>
        <v>0</v>
      </c>
      <c r="AU11" s="22">
        <f>IFERROR(VLOOKUP(A11,#REF!,18, FALSE), 0)</f>
        <v>0</v>
      </c>
      <c r="AV11" s="22">
        <f>IFERROR(VLOOKUP(A11,#REF!,18, FALSE), 0)</f>
        <v>0</v>
      </c>
      <c r="AW11" s="22">
        <f t="shared" si="42"/>
        <v>0</v>
      </c>
      <c r="AX11" s="22">
        <f t="shared" si="43"/>
        <v>496</v>
      </c>
      <c r="AY11" s="22">
        <f t="shared" si="44"/>
        <v>0</v>
      </c>
      <c r="AZ11" s="24" t="e">
        <f t="shared" si="45"/>
        <v>#DIV/0!</v>
      </c>
      <c r="BA11" s="25" t="e">
        <f t="shared" si="46"/>
        <v>#DIV/0!</v>
      </c>
      <c r="BB11" s="25"/>
      <c r="BC11" s="25"/>
      <c r="BD11" s="25"/>
      <c r="BE11" s="25"/>
      <c r="BF11" s="25"/>
      <c r="BG11" s="25"/>
      <c r="BH11" s="25"/>
      <c r="BI11" s="25"/>
    </row>
    <row r="12" spans="1:61" ht="15.75" customHeight="1" x14ac:dyDescent="0.2">
      <c r="A12" s="15">
        <v>400097</v>
      </c>
      <c r="B12" s="16" t="s">
        <v>684</v>
      </c>
      <c r="C12" s="54" t="e">
        <f>VLOOKUP(A12,#REF!,28,FALSE)</f>
        <v>#REF!</v>
      </c>
      <c r="D12" s="18" t="s">
        <v>674</v>
      </c>
      <c r="E12" s="27" t="s">
        <v>651</v>
      </c>
      <c r="F12" s="16" t="s">
        <v>52</v>
      </c>
      <c r="G12" s="16" t="s">
        <v>592</v>
      </c>
      <c r="H12" s="16" t="s">
        <v>653</v>
      </c>
      <c r="I12" s="16" t="s">
        <v>603</v>
      </c>
      <c r="J12" s="16" t="s">
        <v>660</v>
      </c>
      <c r="K12" s="16" t="s">
        <v>592</v>
      </c>
      <c r="L12" s="16" t="s">
        <v>123</v>
      </c>
      <c r="M12" s="16" t="s">
        <v>124</v>
      </c>
      <c r="N12" s="19">
        <v>1172</v>
      </c>
      <c r="O12" s="19" t="str">
        <f>IFERROR(VLOOKUP(A12,#REF!,19,FALSE), "--")</f>
        <v>--</v>
      </c>
      <c r="P12" s="19" t="str">
        <f>IFERROR(VLOOKUP(A12,#REF!,20,FALSE), "--")</f>
        <v>--</v>
      </c>
      <c r="Q12" s="19" t="str">
        <f t="shared" si="26"/>
        <v>--</v>
      </c>
      <c r="R12" s="20" t="str">
        <f t="shared" si="27"/>
        <v>--</v>
      </c>
      <c r="S12" s="20" t="str">
        <f t="shared" si="28"/>
        <v>--</v>
      </c>
      <c r="T12" s="20" t="str">
        <f t="shared" si="29"/>
        <v>--</v>
      </c>
      <c r="U12" s="21" t="str">
        <f t="shared" si="30"/>
        <v>--</v>
      </c>
      <c r="V12" s="20" t="str">
        <f>IFERROR(VLOOKUP(A12,#REF!,15,FALSE), "--")</f>
        <v>--</v>
      </c>
      <c r="W12" s="20" t="str">
        <f>IFERROR(VLOOKUP(A12,#REF!,16,FALSE), "--")</f>
        <v>--</v>
      </c>
      <c r="X12" s="20" t="str">
        <f>IFERROR(VLOOKUP(A12,#REF!,17,FALSE), "--")</f>
        <v>--</v>
      </c>
      <c r="Y12" s="20" t="str">
        <f>IFERROR(VLOOKUP(A12,#REF!,18,FALSE), "--")</f>
        <v>--</v>
      </c>
      <c r="Z12" s="20" t="str">
        <f>IFERROR(VLOOKUP(A12,#REF!,25,FALSE), "--")</f>
        <v>--</v>
      </c>
      <c r="AA12" s="20" t="str">
        <f>IFERROR(VLOOKUP(A12,#REF!,26,FALSE), "--")</f>
        <v>--</v>
      </c>
      <c r="AB12" s="20">
        <f t="shared" ref="AB12:AC12" si="53">SUM(V12,X12,Z12)</f>
        <v>0</v>
      </c>
      <c r="AC12" s="20">
        <f t="shared" si="53"/>
        <v>0</v>
      </c>
      <c r="AD12" s="20">
        <f t="shared" si="32"/>
        <v>0</v>
      </c>
      <c r="AE12" s="20">
        <f t="shared" ref="AE12:AF12" si="54">SUM(O12,AB12)</f>
        <v>0</v>
      </c>
      <c r="AF12" s="20">
        <f t="shared" si="54"/>
        <v>0</v>
      </c>
      <c r="AG12" s="23">
        <f t="shared" si="34"/>
        <v>0</v>
      </c>
      <c r="AH12" s="22">
        <f t="shared" si="35"/>
        <v>0</v>
      </c>
      <c r="AI12" s="22">
        <f t="shared" si="36"/>
        <v>0</v>
      </c>
      <c r="AJ12" s="24" t="str">
        <f t="shared" si="37"/>
        <v>--</v>
      </c>
      <c r="AK12" s="22" t="str">
        <f>IFERROR(VLOOKUP(A12,#REF!,26,FALSE), "--")</f>
        <v>--</v>
      </c>
      <c r="AL12" s="22" t="str">
        <f t="shared" si="38"/>
        <v>--</v>
      </c>
      <c r="AM12" s="22" t="str">
        <f>IFERROR(VLOOKUP(A12,#REF!,12,FALSE), "--")</f>
        <v>--</v>
      </c>
      <c r="AN12" s="22" t="str">
        <f>IFERROR(VLOOKUP(A12,#REF!,4,FALSE), "--")</f>
        <v>--</v>
      </c>
      <c r="AO12" s="22">
        <f t="shared" si="39"/>
        <v>0</v>
      </c>
      <c r="AP12" s="22" t="str">
        <f>IFERROR(VLOOKUP(A12,#REF!,23,FALSE), "--")</f>
        <v>--</v>
      </c>
      <c r="AQ12" s="22" t="e">
        <f>VLOOKUP(A12,#REF!,24,FALSE)</f>
        <v>#REF!</v>
      </c>
      <c r="AR12" s="22">
        <f t="shared" si="40"/>
        <v>0</v>
      </c>
      <c r="AS12" s="22">
        <f t="shared" si="41"/>
        <v>0</v>
      </c>
      <c r="AT12" s="22">
        <f>IFERROR(VLOOKUP(A12,#REF!,19,FALSE), 0)</f>
        <v>0</v>
      </c>
      <c r="AU12" s="22">
        <f>IFERROR(VLOOKUP(A12,#REF!,18, FALSE), 0)</f>
        <v>0</v>
      </c>
      <c r="AV12" s="22">
        <f>IFERROR(VLOOKUP(A12,#REF!,18, FALSE), 0)</f>
        <v>0</v>
      </c>
      <c r="AW12" s="22">
        <f t="shared" si="42"/>
        <v>0</v>
      </c>
      <c r="AX12" s="22">
        <f t="shared" si="43"/>
        <v>1172</v>
      </c>
      <c r="AY12" s="22">
        <f t="shared" si="44"/>
        <v>0</v>
      </c>
      <c r="AZ12" s="24" t="e">
        <f t="shared" si="45"/>
        <v>#DIV/0!</v>
      </c>
      <c r="BA12" s="25" t="e">
        <f t="shared" si="46"/>
        <v>#DIV/0!</v>
      </c>
      <c r="BB12" s="25"/>
      <c r="BC12" s="25"/>
      <c r="BD12" s="25"/>
      <c r="BE12" s="25"/>
      <c r="BF12" s="25"/>
      <c r="BG12" s="25"/>
      <c r="BH12" s="25"/>
      <c r="BI12" s="25"/>
    </row>
    <row r="13" spans="1:61" ht="15.75" customHeight="1" x14ac:dyDescent="0.2">
      <c r="A13" s="15">
        <v>400071</v>
      </c>
      <c r="B13" s="16" t="s">
        <v>685</v>
      </c>
      <c r="C13" s="54" t="e">
        <f>VLOOKUP(A13,#REF!,28,FALSE)</f>
        <v>#REF!</v>
      </c>
      <c r="D13" s="18" t="s">
        <v>674</v>
      </c>
      <c r="E13" s="27" t="s">
        <v>651</v>
      </c>
      <c r="F13" s="16" t="s">
        <v>46</v>
      </c>
      <c r="G13" s="16" t="s">
        <v>592</v>
      </c>
      <c r="H13" s="16" t="s">
        <v>653</v>
      </c>
      <c r="I13" s="16" t="s">
        <v>54</v>
      </c>
      <c r="J13" s="16" t="s">
        <v>655</v>
      </c>
      <c r="K13" s="16" t="s">
        <v>592</v>
      </c>
      <c r="L13" s="16" t="s">
        <v>196</v>
      </c>
      <c r="M13" s="16" t="s">
        <v>70</v>
      </c>
      <c r="N13" s="19">
        <v>432</v>
      </c>
      <c r="O13" s="19" t="str">
        <f>IFERROR(VLOOKUP(A13,#REF!,19,FALSE), "--")</f>
        <v>--</v>
      </c>
      <c r="P13" s="19" t="str">
        <f>IFERROR(VLOOKUP(A13,#REF!,20,FALSE), "--")</f>
        <v>--</v>
      </c>
      <c r="Q13" s="19" t="str">
        <f t="shared" si="26"/>
        <v>--</v>
      </c>
      <c r="R13" s="20" t="str">
        <f t="shared" si="27"/>
        <v>--</v>
      </c>
      <c r="S13" s="20" t="str">
        <f t="shared" si="28"/>
        <v>--</v>
      </c>
      <c r="T13" s="20" t="str">
        <f t="shared" si="29"/>
        <v>--</v>
      </c>
      <c r="U13" s="21" t="str">
        <f t="shared" si="30"/>
        <v>--</v>
      </c>
      <c r="V13" s="20" t="str">
        <f>IFERROR(VLOOKUP(A13,#REF!,15,FALSE), "--")</f>
        <v>--</v>
      </c>
      <c r="W13" s="20" t="str">
        <f>IFERROR(VLOOKUP(A13,#REF!,16,FALSE), "--")</f>
        <v>--</v>
      </c>
      <c r="X13" s="20" t="str">
        <f>IFERROR(VLOOKUP(A13,#REF!,17,FALSE), "--")</f>
        <v>--</v>
      </c>
      <c r="Y13" s="20" t="str">
        <f>IFERROR(VLOOKUP(A13,#REF!,18,FALSE), "--")</f>
        <v>--</v>
      </c>
      <c r="Z13" s="20" t="str">
        <f>IFERROR(VLOOKUP(A13,#REF!,25,FALSE), "--")</f>
        <v>--</v>
      </c>
      <c r="AA13" s="20" t="str">
        <f>IFERROR(VLOOKUP(A13,#REF!,26,FALSE), "--")</f>
        <v>--</v>
      </c>
      <c r="AB13" s="20">
        <f t="shared" ref="AB13:AC13" si="55">SUM(V13,X13,Z13)</f>
        <v>0</v>
      </c>
      <c r="AC13" s="20">
        <f t="shared" si="55"/>
        <v>0</v>
      </c>
      <c r="AD13" s="20">
        <f t="shared" si="32"/>
        <v>0</v>
      </c>
      <c r="AE13" s="20">
        <f t="shared" ref="AE13:AF13" si="56">SUM(O13,AB13)</f>
        <v>0</v>
      </c>
      <c r="AF13" s="20">
        <f t="shared" si="56"/>
        <v>0</v>
      </c>
      <c r="AG13" s="23">
        <f t="shared" si="34"/>
        <v>0</v>
      </c>
      <c r="AH13" s="22">
        <f t="shared" si="35"/>
        <v>0</v>
      </c>
      <c r="AI13" s="22">
        <f t="shared" si="36"/>
        <v>0</v>
      </c>
      <c r="AJ13" s="24" t="str">
        <f t="shared" si="37"/>
        <v>--</v>
      </c>
      <c r="AK13" s="22" t="str">
        <f>IFERROR(VLOOKUP(A13,#REF!,26,FALSE), "--")</f>
        <v>--</v>
      </c>
      <c r="AL13" s="22" t="str">
        <f t="shared" si="38"/>
        <v>--</v>
      </c>
      <c r="AM13" s="22" t="str">
        <f>IFERROR(VLOOKUP(A13,#REF!,12,FALSE), "--")</f>
        <v>--</v>
      </c>
      <c r="AN13" s="22" t="str">
        <f>IFERROR(VLOOKUP(A13,#REF!,4,FALSE), "--")</f>
        <v>--</v>
      </c>
      <c r="AO13" s="22">
        <f t="shared" si="39"/>
        <v>0</v>
      </c>
      <c r="AP13" s="22" t="str">
        <f>IFERROR(VLOOKUP(A13,#REF!,23,FALSE), "--")</f>
        <v>--</v>
      </c>
      <c r="AQ13" s="22" t="e">
        <f>VLOOKUP(A13,#REF!,24,FALSE)</f>
        <v>#REF!</v>
      </c>
      <c r="AR13" s="22">
        <f t="shared" si="40"/>
        <v>0</v>
      </c>
      <c r="AS13" s="22">
        <f t="shared" si="41"/>
        <v>0</v>
      </c>
      <c r="AT13" s="22">
        <f>IFERROR(VLOOKUP(A13,#REF!,19,FALSE), 0)</f>
        <v>0</v>
      </c>
      <c r="AU13" s="22">
        <f>IFERROR(VLOOKUP(A13,#REF!,18, FALSE), 0)</f>
        <v>0</v>
      </c>
      <c r="AV13" s="22">
        <f>IFERROR(VLOOKUP(A13,#REF!,18, FALSE), 0)</f>
        <v>0</v>
      </c>
      <c r="AW13" s="22">
        <f t="shared" si="42"/>
        <v>0</v>
      </c>
      <c r="AX13" s="22">
        <f t="shared" si="43"/>
        <v>432</v>
      </c>
      <c r="AY13" s="22">
        <f t="shared" si="44"/>
        <v>0</v>
      </c>
      <c r="AZ13" s="24" t="e">
        <f t="shared" si="45"/>
        <v>#DIV/0!</v>
      </c>
      <c r="BA13" s="25" t="e">
        <f t="shared" si="46"/>
        <v>#DIV/0!</v>
      </c>
      <c r="BB13" s="25"/>
      <c r="BC13" s="25"/>
      <c r="BD13" s="25"/>
      <c r="BE13" s="25"/>
      <c r="BF13" s="25"/>
      <c r="BG13" s="25"/>
      <c r="BH13" s="25"/>
      <c r="BI13" s="25"/>
    </row>
    <row r="14" spans="1:61" ht="15.75" customHeight="1" x14ac:dyDescent="0.2">
      <c r="A14" s="15">
        <v>400116</v>
      </c>
      <c r="B14" s="16" t="s">
        <v>686</v>
      </c>
      <c r="C14" s="54" t="e">
        <f>VLOOKUP(A14,#REF!,28,FALSE)</f>
        <v>#REF!</v>
      </c>
      <c r="D14" s="18" t="s">
        <v>674</v>
      </c>
      <c r="E14" s="27" t="s">
        <v>651</v>
      </c>
      <c r="F14" s="16" t="s">
        <v>46</v>
      </c>
      <c r="G14" s="16" t="s">
        <v>592</v>
      </c>
      <c r="H14" s="16" t="s">
        <v>653</v>
      </c>
      <c r="I14" s="16" t="s">
        <v>54</v>
      </c>
      <c r="J14" s="16" t="s">
        <v>654</v>
      </c>
      <c r="K14" s="16" t="s">
        <v>592</v>
      </c>
      <c r="L14" s="16" t="s">
        <v>196</v>
      </c>
      <c r="M14" s="16" t="s">
        <v>70</v>
      </c>
      <c r="N14" s="19">
        <v>330</v>
      </c>
      <c r="O14" s="19" t="str">
        <f>IFERROR(VLOOKUP(A14,#REF!,19,FALSE), "--")</f>
        <v>--</v>
      </c>
      <c r="P14" s="19" t="str">
        <f>IFERROR(VLOOKUP(A14,#REF!,20,FALSE), "--")</f>
        <v>--</v>
      </c>
      <c r="Q14" s="19" t="str">
        <f t="shared" si="26"/>
        <v>--</v>
      </c>
      <c r="R14" s="20" t="str">
        <f t="shared" si="27"/>
        <v>--</v>
      </c>
      <c r="S14" s="20" t="str">
        <f t="shared" si="28"/>
        <v>--</v>
      </c>
      <c r="T14" s="20" t="str">
        <f t="shared" si="29"/>
        <v>--</v>
      </c>
      <c r="U14" s="21" t="str">
        <f t="shared" si="30"/>
        <v>--</v>
      </c>
      <c r="V14" s="20" t="str">
        <f>IFERROR(VLOOKUP(A14,#REF!,15,FALSE), "--")</f>
        <v>--</v>
      </c>
      <c r="W14" s="20" t="str">
        <f>IFERROR(VLOOKUP(A14,#REF!,16,FALSE), "--")</f>
        <v>--</v>
      </c>
      <c r="X14" s="20" t="str">
        <f>IFERROR(VLOOKUP(A14,#REF!,17,FALSE), "--")</f>
        <v>--</v>
      </c>
      <c r="Y14" s="20" t="str">
        <f>IFERROR(VLOOKUP(A14,#REF!,18,FALSE), "--")</f>
        <v>--</v>
      </c>
      <c r="Z14" s="20" t="str">
        <f>IFERROR(VLOOKUP(A14,#REF!,25,FALSE), "--")</f>
        <v>--</v>
      </c>
      <c r="AA14" s="20" t="str">
        <f>IFERROR(VLOOKUP(A14,#REF!,26,FALSE), "--")</f>
        <v>--</v>
      </c>
      <c r="AB14" s="20">
        <f t="shared" ref="AB14:AC14" si="57">SUM(V14,X14,Z14)</f>
        <v>0</v>
      </c>
      <c r="AC14" s="20">
        <f t="shared" si="57"/>
        <v>0</v>
      </c>
      <c r="AD14" s="20">
        <f t="shared" si="32"/>
        <v>0</v>
      </c>
      <c r="AE14" s="20">
        <f t="shared" ref="AE14:AF14" si="58">SUM(O14,AB14)</f>
        <v>0</v>
      </c>
      <c r="AF14" s="20">
        <f t="shared" si="58"/>
        <v>0</v>
      </c>
      <c r="AG14" s="23">
        <f t="shared" si="34"/>
        <v>0</v>
      </c>
      <c r="AH14" s="22">
        <f t="shared" si="35"/>
        <v>0</v>
      </c>
      <c r="AI14" s="22">
        <f t="shared" si="36"/>
        <v>0</v>
      </c>
      <c r="AJ14" s="24" t="str">
        <f t="shared" si="37"/>
        <v>--</v>
      </c>
      <c r="AK14" s="22" t="str">
        <f>IFERROR(VLOOKUP(A14,#REF!,26,FALSE), "--")</f>
        <v>--</v>
      </c>
      <c r="AL14" s="22" t="str">
        <f t="shared" si="38"/>
        <v>--</v>
      </c>
      <c r="AM14" s="22" t="str">
        <f>IFERROR(VLOOKUP(A14,#REF!,12,FALSE), "--")</f>
        <v>--</v>
      </c>
      <c r="AN14" s="22" t="str">
        <f>IFERROR(VLOOKUP(A14,#REF!,4,FALSE), "--")</f>
        <v>--</v>
      </c>
      <c r="AO14" s="22">
        <f t="shared" si="39"/>
        <v>0</v>
      </c>
      <c r="AP14" s="22" t="str">
        <f>IFERROR(VLOOKUP(A14,#REF!,23,FALSE), "--")</f>
        <v>--</v>
      </c>
      <c r="AQ14" s="22" t="e">
        <f>VLOOKUP(A14,#REF!,24,FALSE)</f>
        <v>#REF!</v>
      </c>
      <c r="AR14" s="22">
        <f t="shared" si="40"/>
        <v>0</v>
      </c>
      <c r="AS14" s="22">
        <f t="shared" si="41"/>
        <v>0</v>
      </c>
      <c r="AT14" s="22">
        <f>IFERROR(VLOOKUP(A14,#REF!,19,FALSE), 0)</f>
        <v>0</v>
      </c>
      <c r="AU14" s="22">
        <f>IFERROR(VLOOKUP(A14,#REF!,18, FALSE), 0)</f>
        <v>0</v>
      </c>
      <c r="AV14" s="22">
        <f>IFERROR(VLOOKUP(A14,#REF!,18, FALSE), 0)</f>
        <v>0</v>
      </c>
      <c r="AW14" s="22">
        <f t="shared" si="42"/>
        <v>0</v>
      </c>
      <c r="AX14" s="22">
        <f t="shared" si="43"/>
        <v>330</v>
      </c>
      <c r="AY14" s="22">
        <f t="shared" si="44"/>
        <v>0</v>
      </c>
      <c r="AZ14" s="24" t="e">
        <f t="shared" si="45"/>
        <v>#DIV/0!</v>
      </c>
      <c r="BA14" s="25" t="e">
        <f t="shared" si="46"/>
        <v>#DIV/0!</v>
      </c>
      <c r="BB14" s="25"/>
      <c r="BC14" s="25"/>
      <c r="BD14" s="25"/>
      <c r="BE14" s="25"/>
      <c r="BF14" s="25"/>
      <c r="BG14" s="25"/>
      <c r="BH14" s="25"/>
      <c r="BI14" s="25"/>
    </row>
    <row r="15" spans="1:61" ht="15.75" customHeight="1" x14ac:dyDescent="0.2">
      <c r="A15" s="15">
        <v>400069</v>
      </c>
      <c r="B15" s="16" t="s">
        <v>687</v>
      </c>
      <c r="C15" s="54" t="e">
        <f>VLOOKUP(A15,#REF!,28,FALSE)</f>
        <v>#REF!</v>
      </c>
      <c r="D15" s="18" t="s">
        <v>674</v>
      </c>
      <c r="E15" s="27" t="s">
        <v>651</v>
      </c>
      <c r="F15" s="16" t="s">
        <v>46</v>
      </c>
      <c r="G15" s="16" t="s">
        <v>592</v>
      </c>
      <c r="H15" s="16" t="s">
        <v>653</v>
      </c>
      <c r="I15" s="16" t="s">
        <v>54</v>
      </c>
      <c r="J15" s="16" t="s">
        <v>655</v>
      </c>
      <c r="K15" s="16" t="s">
        <v>592</v>
      </c>
      <c r="L15" s="16" t="s">
        <v>141</v>
      </c>
      <c r="M15" s="16" t="s">
        <v>75</v>
      </c>
      <c r="N15" s="19">
        <v>404</v>
      </c>
      <c r="O15" s="19" t="str">
        <f>IFERROR(VLOOKUP(A15,#REF!,19,FALSE), "--")</f>
        <v>--</v>
      </c>
      <c r="P15" s="19" t="str">
        <f>IFERROR(VLOOKUP(A15,#REF!,20,FALSE), "--")</f>
        <v>--</v>
      </c>
      <c r="Q15" s="19" t="str">
        <f t="shared" si="26"/>
        <v>--</v>
      </c>
      <c r="R15" s="20" t="str">
        <f t="shared" si="27"/>
        <v>--</v>
      </c>
      <c r="S15" s="20" t="str">
        <f t="shared" si="28"/>
        <v>--</v>
      </c>
      <c r="T15" s="20" t="str">
        <f t="shared" si="29"/>
        <v>--</v>
      </c>
      <c r="U15" s="21" t="str">
        <f t="shared" si="30"/>
        <v>--</v>
      </c>
      <c r="V15" s="20" t="str">
        <f>IFERROR(VLOOKUP(A15,#REF!,15,FALSE), "--")</f>
        <v>--</v>
      </c>
      <c r="W15" s="20" t="str">
        <f>IFERROR(VLOOKUP(A15,#REF!,16,FALSE), "--")</f>
        <v>--</v>
      </c>
      <c r="X15" s="20" t="str">
        <f>IFERROR(VLOOKUP(A15,#REF!,17,FALSE), "--")</f>
        <v>--</v>
      </c>
      <c r="Y15" s="20" t="str">
        <f>IFERROR(VLOOKUP(A15,#REF!,18,FALSE), "--")</f>
        <v>--</v>
      </c>
      <c r="Z15" s="20" t="str">
        <f>IFERROR(VLOOKUP(A15,#REF!,25,FALSE), "--")</f>
        <v>--</v>
      </c>
      <c r="AA15" s="20" t="str">
        <f>IFERROR(VLOOKUP(A15,#REF!,26,FALSE), "--")</f>
        <v>--</v>
      </c>
      <c r="AB15" s="20">
        <f t="shared" ref="AB15:AC15" si="59">SUM(V15,X15,Z15)</f>
        <v>0</v>
      </c>
      <c r="AC15" s="20">
        <f t="shared" si="59"/>
        <v>0</v>
      </c>
      <c r="AD15" s="20">
        <f t="shared" si="32"/>
        <v>0</v>
      </c>
      <c r="AE15" s="20">
        <f t="shared" ref="AE15:AF15" si="60">SUM(O15,AB15)</f>
        <v>0</v>
      </c>
      <c r="AF15" s="20">
        <f t="shared" si="60"/>
        <v>0</v>
      </c>
      <c r="AG15" s="23">
        <f t="shared" si="34"/>
        <v>0</v>
      </c>
      <c r="AH15" s="22">
        <f t="shared" si="35"/>
        <v>0</v>
      </c>
      <c r="AI15" s="22">
        <f t="shared" si="36"/>
        <v>0</v>
      </c>
      <c r="AJ15" s="24" t="str">
        <f t="shared" si="37"/>
        <v>--</v>
      </c>
      <c r="AK15" s="22" t="str">
        <f>IFERROR(VLOOKUP(A15,#REF!,26,FALSE), "--")</f>
        <v>--</v>
      </c>
      <c r="AL15" s="22" t="str">
        <f t="shared" si="38"/>
        <v>--</v>
      </c>
      <c r="AM15" s="22" t="str">
        <f>IFERROR(VLOOKUP(A15,#REF!,12,FALSE), "--")</f>
        <v>--</v>
      </c>
      <c r="AN15" s="22" t="str">
        <f>IFERROR(VLOOKUP(A15,#REF!,4,FALSE), "--")</f>
        <v>--</v>
      </c>
      <c r="AO15" s="22">
        <f t="shared" si="39"/>
        <v>0</v>
      </c>
      <c r="AP15" s="22" t="str">
        <f>IFERROR(VLOOKUP(A15,#REF!,23,FALSE), "--")</f>
        <v>--</v>
      </c>
      <c r="AQ15" s="22" t="e">
        <f>VLOOKUP(A15,#REF!,24,FALSE)</f>
        <v>#REF!</v>
      </c>
      <c r="AR15" s="22">
        <f t="shared" si="40"/>
        <v>0</v>
      </c>
      <c r="AS15" s="22">
        <f t="shared" si="41"/>
        <v>0</v>
      </c>
      <c r="AT15" s="22">
        <f>IFERROR(VLOOKUP(A15,#REF!,19,FALSE), 0)</f>
        <v>0</v>
      </c>
      <c r="AU15" s="22">
        <f>IFERROR(VLOOKUP(A15,#REF!,18, FALSE), 0)</f>
        <v>0</v>
      </c>
      <c r="AV15" s="22">
        <f>IFERROR(VLOOKUP(A15,#REF!,18, FALSE), 0)</f>
        <v>0</v>
      </c>
      <c r="AW15" s="22">
        <f t="shared" si="42"/>
        <v>0</v>
      </c>
      <c r="AX15" s="22">
        <f t="shared" si="43"/>
        <v>404</v>
      </c>
      <c r="AY15" s="22">
        <f t="shared" si="44"/>
        <v>0</v>
      </c>
      <c r="AZ15" s="24" t="e">
        <f t="shared" si="45"/>
        <v>#DIV/0!</v>
      </c>
      <c r="BA15" s="25" t="e">
        <f t="shared" si="46"/>
        <v>#DIV/0!</v>
      </c>
      <c r="BB15" s="25"/>
      <c r="BC15" s="25"/>
      <c r="BD15" s="25"/>
      <c r="BE15" s="25"/>
      <c r="BF15" s="25"/>
      <c r="BG15" s="25"/>
      <c r="BH15" s="25"/>
      <c r="BI15" s="25"/>
    </row>
    <row r="16" spans="1:61" ht="15.75" customHeight="1" x14ac:dyDescent="0.2">
      <c r="A16" s="15">
        <v>400075</v>
      </c>
      <c r="B16" s="16" t="s">
        <v>688</v>
      </c>
      <c r="C16" s="54" t="e">
        <f>VLOOKUP(A16,#REF!,28,FALSE)</f>
        <v>#REF!</v>
      </c>
      <c r="D16" s="18" t="s">
        <v>674</v>
      </c>
      <c r="E16" s="27" t="s">
        <v>651</v>
      </c>
      <c r="F16" s="16" t="s">
        <v>46</v>
      </c>
      <c r="G16" s="16" t="s">
        <v>592</v>
      </c>
      <c r="H16" s="16" t="s">
        <v>653</v>
      </c>
      <c r="I16" s="16" t="s">
        <v>603</v>
      </c>
      <c r="J16" s="16" t="s">
        <v>656</v>
      </c>
      <c r="K16" s="16" t="s">
        <v>592</v>
      </c>
      <c r="L16" s="16" t="s">
        <v>486</v>
      </c>
      <c r="M16" s="16" t="s">
        <v>94</v>
      </c>
      <c r="N16" s="19">
        <v>485</v>
      </c>
      <c r="O16" s="19" t="str">
        <f>IFERROR(VLOOKUP(A16,#REF!,19,FALSE), "--")</f>
        <v>--</v>
      </c>
      <c r="P16" s="19" t="str">
        <f>IFERROR(VLOOKUP(A16,#REF!,20,FALSE), "--")</f>
        <v>--</v>
      </c>
      <c r="Q16" s="19" t="str">
        <f t="shared" si="26"/>
        <v>--</v>
      </c>
      <c r="R16" s="20" t="str">
        <f t="shared" si="27"/>
        <v>--</v>
      </c>
      <c r="S16" s="20" t="str">
        <f t="shared" si="28"/>
        <v>--</v>
      </c>
      <c r="T16" s="20" t="str">
        <f t="shared" si="29"/>
        <v>--</v>
      </c>
      <c r="U16" s="21" t="str">
        <f t="shared" si="30"/>
        <v>--</v>
      </c>
      <c r="V16" s="20" t="str">
        <f>IFERROR(VLOOKUP(A16,#REF!,15,FALSE), "--")</f>
        <v>--</v>
      </c>
      <c r="W16" s="20" t="str">
        <f>IFERROR(VLOOKUP(A16,#REF!,16,FALSE), "--")</f>
        <v>--</v>
      </c>
      <c r="X16" s="20" t="str">
        <f>IFERROR(VLOOKUP(A16,#REF!,17,FALSE), "--")</f>
        <v>--</v>
      </c>
      <c r="Y16" s="20" t="str">
        <f>IFERROR(VLOOKUP(A16,#REF!,18,FALSE), "--")</f>
        <v>--</v>
      </c>
      <c r="Z16" s="20" t="str">
        <f>IFERROR(VLOOKUP(A16,#REF!,25,FALSE), "--")</f>
        <v>--</v>
      </c>
      <c r="AA16" s="20" t="str">
        <f>IFERROR(VLOOKUP(A16,#REF!,26,FALSE), "--")</f>
        <v>--</v>
      </c>
      <c r="AB16" s="20">
        <f t="shared" ref="AB16:AC16" si="61">SUM(V16,X16,Z16)</f>
        <v>0</v>
      </c>
      <c r="AC16" s="20">
        <f t="shared" si="61"/>
        <v>0</v>
      </c>
      <c r="AD16" s="20">
        <f t="shared" si="32"/>
        <v>0</v>
      </c>
      <c r="AE16" s="20">
        <f t="shared" ref="AE16:AF16" si="62">SUM(O16,AB16)</f>
        <v>0</v>
      </c>
      <c r="AF16" s="20">
        <f t="shared" si="62"/>
        <v>0</v>
      </c>
      <c r="AG16" s="23">
        <f t="shared" si="34"/>
        <v>0</v>
      </c>
      <c r="AH16" s="22">
        <f t="shared" si="35"/>
        <v>0</v>
      </c>
      <c r="AI16" s="22">
        <f t="shared" si="36"/>
        <v>0</v>
      </c>
      <c r="AJ16" s="24" t="str">
        <f t="shared" si="37"/>
        <v>--</v>
      </c>
      <c r="AK16" s="22" t="str">
        <f>IFERROR(VLOOKUP(A16,#REF!,26,FALSE), "--")</f>
        <v>--</v>
      </c>
      <c r="AL16" s="22" t="str">
        <f t="shared" si="38"/>
        <v>--</v>
      </c>
      <c r="AM16" s="22" t="str">
        <f>IFERROR(VLOOKUP(A16,#REF!,12,FALSE), "--")</f>
        <v>--</v>
      </c>
      <c r="AN16" s="22" t="str">
        <f>IFERROR(VLOOKUP(A16,#REF!,4,FALSE), "--")</f>
        <v>--</v>
      </c>
      <c r="AO16" s="22">
        <f t="shared" si="39"/>
        <v>0</v>
      </c>
      <c r="AP16" s="22" t="str">
        <f>IFERROR(VLOOKUP(A16,#REF!,23,FALSE), "--")</f>
        <v>--</v>
      </c>
      <c r="AQ16" s="22" t="e">
        <f>VLOOKUP(A16,#REF!,24,FALSE)</f>
        <v>#REF!</v>
      </c>
      <c r="AR16" s="22">
        <f t="shared" si="40"/>
        <v>0</v>
      </c>
      <c r="AS16" s="22">
        <f t="shared" si="41"/>
        <v>0</v>
      </c>
      <c r="AT16" s="22">
        <f>IFERROR(VLOOKUP(A16,#REF!,19,FALSE), 0)</f>
        <v>0</v>
      </c>
      <c r="AU16" s="22">
        <f>IFERROR(VLOOKUP(A16,#REF!,18, FALSE), 0)</f>
        <v>0</v>
      </c>
      <c r="AV16" s="22">
        <f>IFERROR(VLOOKUP(A16,#REF!,18, FALSE), 0)</f>
        <v>0</v>
      </c>
      <c r="AW16" s="22">
        <f t="shared" si="42"/>
        <v>0</v>
      </c>
      <c r="AX16" s="22">
        <f t="shared" si="43"/>
        <v>485</v>
      </c>
      <c r="AY16" s="22">
        <f t="shared" si="44"/>
        <v>0</v>
      </c>
      <c r="AZ16" s="24" t="e">
        <f t="shared" si="45"/>
        <v>#DIV/0!</v>
      </c>
      <c r="BA16" s="25" t="e">
        <f t="shared" si="46"/>
        <v>#DIV/0!</v>
      </c>
      <c r="BB16" s="25"/>
      <c r="BC16" s="25"/>
      <c r="BD16" s="25"/>
      <c r="BE16" s="25"/>
      <c r="BF16" s="25"/>
      <c r="BG16" s="25"/>
      <c r="BH16" s="25"/>
      <c r="BI16" s="25"/>
    </row>
    <row r="17" spans="1:61" ht="15.75" customHeight="1" x14ac:dyDescent="0.2">
      <c r="A17" s="15">
        <v>610565</v>
      </c>
      <c r="B17" s="16" t="s">
        <v>689</v>
      </c>
      <c r="C17" s="54" t="e">
        <f>VLOOKUP(A17,#REF!,28,FALSE)</f>
        <v>#REF!</v>
      </c>
      <c r="D17" s="18" t="s">
        <v>674</v>
      </c>
      <c r="E17" s="27" t="s">
        <v>651</v>
      </c>
      <c r="F17" s="16" t="s">
        <v>52</v>
      </c>
      <c r="G17" s="16" t="s">
        <v>678</v>
      </c>
      <c r="H17" s="16" t="s">
        <v>681</v>
      </c>
      <c r="I17" s="16" t="s">
        <v>54</v>
      </c>
      <c r="J17" s="16" t="s">
        <v>690</v>
      </c>
      <c r="K17" s="16" t="s">
        <v>592</v>
      </c>
      <c r="L17" s="16" t="s">
        <v>90</v>
      </c>
      <c r="M17" s="16" t="s">
        <v>70</v>
      </c>
      <c r="N17" s="19">
        <v>287</v>
      </c>
      <c r="O17" s="19" t="str">
        <f>IFERROR(VLOOKUP(A17,#REF!,19,FALSE), "--")</f>
        <v>--</v>
      </c>
      <c r="P17" s="19" t="str">
        <f>IFERROR(VLOOKUP(A17,#REF!,20,FALSE), "--")</f>
        <v>--</v>
      </c>
      <c r="Q17" s="19" t="str">
        <f t="shared" si="26"/>
        <v>--</v>
      </c>
      <c r="R17" s="20" t="str">
        <f t="shared" si="27"/>
        <v>--</v>
      </c>
      <c r="S17" s="20" t="str">
        <f t="shared" si="28"/>
        <v>--</v>
      </c>
      <c r="T17" s="20" t="str">
        <f t="shared" si="29"/>
        <v>--</v>
      </c>
      <c r="U17" s="21" t="str">
        <f t="shared" si="30"/>
        <v>--</v>
      </c>
      <c r="V17" s="20" t="str">
        <f>IFERROR(VLOOKUP(A17,#REF!,15,FALSE), "--")</f>
        <v>--</v>
      </c>
      <c r="W17" s="20" t="str">
        <f>IFERROR(VLOOKUP(A17,#REF!,16,FALSE), "--")</f>
        <v>--</v>
      </c>
      <c r="X17" s="20" t="str">
        <f>IFERROR(VLOOKUP(A17,#REF!,17,FALSE), "--")</f>
        <v>--</v>
      </c>
      <c r="Y17" s="20" t="str">
        <f>IFERROR(VLOOKUP(A17,#REF!,18,FALSE), "--")</f>
        <v>--</v>
      </c>
      <c r="Z17" s="20" t="str">
        <f>IFERROR(VLOOKUP(A17,#REF!,25,FALSE), "--")</f>
        <v>--</v>
      </c>
      <c r="AA17" s="20" t="str">
        <f>IFERROR(VLOOKUP(A17,#REF!,26,FALSE), "--")</f>
        <v>--</v>
      </c>
      <c r="AB17" s="20">
        <f t="shared" ref="AB17:AC17" si="63">SUM(V17,X17,Z17)</f>
        <v>0</v>
      </c>
      <c r="AC17" s="20">
        <f t="shared" si="63"/>
        <v>0</v>
      </c>
      <c r="AD17" s="20">
        <f t="shared" si="32"/>
        <v>0</v>
      </c>
      <c r="AE17" s="20">
        <f t="shared" ref="AE17:AF17" si="64">SUM(O17,AB17)</f>
        <v>0</v>
      </c>
      <c r="AF17" s="20">
        <f t="shared" si="64"/>
        <v>0</v>
      </c>
      <c r="AG17" s="23">
        <f t="shared" si="34"/>
        <v>0</v>
      </c>
      <c r="AH17" s="22">
        <f t="shared" si="35"/>
        <v>0</v>
      </c>
      <c r="AI17" s="22">
        <f t="shared" si="36"/>
        <v>0</v>
      </c>
      <c r="AJ17" s="24" t="str">
        <f t="shared" si="37"/>
        <v>--</v>
      </c>
      <c r="AK17" s="22" t="str">
        <f>IFERROR(VLOOKUP(A17,#REF!,26,FALSE), "--")</f>
        <v>--</v>
      </c>
      <c r="AL17" s="22" t="str">
        <f t="shared" si="38"/>
        <v>--</v>
      </c>
      <c r="AM17" s="22" t="str">
        <f>IFERROR(VLOOKUP(A17,#REF!,12,FALSE), "--")</f>
        <v>--</v>
      </c>
      <c r="AN17" s="22" t="str">
        <f>IFERROR(VLOOKUP(A17,#REF!,4,FALSE), "--")</f>
        <v>--</v>
      </c>
      <c r="AO17" s="22">
        <f t="shared" si="39"/>
        <v>0</v>
      </c>
      <c r="AP17" s="22" t="str">
        <f>IFERROR(VLOOKUP(A17,#REF!,23,FALSE), "--")</f>
        <v>--</v>
      </c>
      <c r="AQ17" s="22" t="e">
        <f>VLOOKUP(A17,#REF!,24,FALSE)</f>
        <v>#REF!</v>
      </c>
      <c r="AR17" s="22">
        <f t="shared" si="40"/>
        <v>0</v>
      </c>
      <c r="AS17" s="22">
        <f t="shared" si="41"/>
        <v>0</v>
      </c>
      <c r="AT17" s="22">
        <f>IFERROR(VLOOKUP(A17,#REF!,19,FALSE), 0)</f>
        <v>0</v>
      </c>
      <c r="AU17" s="22">
        <f>IFERROR(VLOOKUP(A17,#REF!,18, FALSE), 0)</f>
        <v>0</v>
      </c>
      <c r="AV17" s="22">
        <f>IFERROR(VLOOKUP(A17,#REF!,18, FALSE), 0)</f>
        <v>0</v>
      </c>
      <c r="AW17" s="22">
        <f t="shared" si="42"/>
        <v>0</v>
      </c>
      <c r="AX17" s="22">
        <f t="shared" si="43"/>
        <v>287</v>
      </c>
      <c r="AY17" s="22">
        <f t="shared" si="44"/>
        <v>0</v>
      </c>
      <c r="AZ17" s="24" t="e">
        <f t="shared" si="45"/>
        <v>#DIV/0!</v>
      </c>
      <c r="BA17" s="25" t="e">
        <f t="shared" si="46"/>
        <v>#DIV/0!</v>
      </c>
      <c r="BB17" s="25"/>
      <c r="BC17" s="25"/>
      <c r="BD17" s="25"/>
      <c r="BE17" s="25"/>
      <c r="BF17" s="25"/>
      <c r="BG17" s="25"/>
      <c r="BH17" s="25"/>
      <c r="BI17" s="25"/>
    </row>
    <row r="18" spans="1:61" ht="15.75" customHeight="1" x14ac:dyDescent="0.2">
      <c r="A18" s="15">
        <v>400094</v>
      </c>
      <c r="B18" s="16" t="s">
        <v>691</v>
      </c>
      <c r="C18" s="54" t="e">
        <f>VLOOKUP(A18,#REF!,28,FALSE)</f>
        <v>#REF!</v>
      </c>
      <c r="D18" s="18" t="s">
        <v>674</v>
      </c>
      <c r="E18" s="27" t="s">
        <v>651</v>
      </c>
      <c r="F18" s="16" t="s">
        <v>52</v>
      </c>
      <c r="G18" s="16" t="s">
        <v>592</v>
      </c>
      <c r="H18" s="16" t="s">
        <v>653</v>
      </c>
      <c r="I18" s="16" t="s">
        <v>54</v>
      </c>
      <c r="J18" s="16" t="s">
        <v>660</v>
      </c>
      <c r="K18" s="16" t="s">
        <v>592</v>
      </c>
      <c r="L18" s="16" t="s">
        <v>179</v>
      </c>
      <c r="M18" s="16" t="s">
        <v>72</v>
      </c>
      <c r="N18" s="19">
        <v>499</v>
      </c>
      <c r="O18" s="19" t="str">
        <f>IFERROR(VLOOKUP(A18,#REF!,19,FALSE), "--")</f>
        <v>--</v>
      </c>
      <c r="P18" s="19" t="str">
        <f>IFERROR(VLOOKUP(A18,#REF!,20,FALSE), "--")</f>
        <v>--</v>
      </c>
      <c r="Q18" s="19" t="str">
        <f t="shared" si="26"/>
        <v>--</v>
      </c>
      <c r="R18" s="20" t="str">
        <f t="shared" si="27"/>
        <v>--</v>
      </c>
      <c r="S18" s="20" t="str">
        <f t="shared" si="28"/>
        <v>--</v>
      </c>
      <c r="T18" s="20" t="str">
        <f t="shared" si="29"/>
        <v>--</v>
      </c>
      <c r="U18" s="21" t="str">
        <f t="shared" si="30"/>
        <v>--</v>
      </c>
      <c r="V18" s="20" t="str">
        <f>IFERROR(VLOOKUP(A18,#REF!,15,FALSE), "--")</f>
        <v>--</v>
      </c>
      <c r="W18" s="20" t="str">
        <f>IFERROR(VLOOKUP(A18,#REF!,16,FALSE), "--")</f>
        <v>--</v>
      </c>
      <c r="X18" s="20" t="str">
        <f>IFERROR(VLOOKUP(A18,#REF!,17,FALSE), "--")</f>
        <v>--</v>
      </c>
      <c r="Y18" s="20" t="str">
        <f>IFERROR(VLOOKUP(A18,#REF!,18,FALSE), "--")</f>
        <v>--</v>
      </c>
      <c r="Z18" s="20" t="str">
        <f>IFERROR(VLOOKUP(A18,#REF!,25,FALSE), "--")</f>
        <v>--</v>
      </c>
      <c r="AA18" s="20" t="str">
        <f>IFERROR(VLOOKUP(A18,#REF!,26,FALSE), "--")</f>
        <v>--</v>
      </c>
      <c r="AB18" s="20">
        <f t="shared" ref="AB18:AC18" si="65">SUM(V18,X18,Z18)</f>
        <v>0</v>
      </c>
      <c r="AC18" s="20">
        <f t="shared" si="65"/>
        <v>0</v>
      </c>
      <c r="AD18" s="20">
        <f t="shared" si="32"/>
        <v>0</v>
      </c>
      <c r="AE18" s="20">
        <f t="shared" ref="AE18:AF18" si="66">SUM(O18,AB18)</f>
        <v>0</v>
      </c>
      <c r="AF18" s="20">
        <f t="shared" si="66"/>
        <v>0</v>
      </c>
      <c r="AG18" s="23">
        <f t="shared" si="34"/>
        <v>0</v>
      </c>
      <c r="AH18" s="22">
        <f t="shared" si="35"/>
        <v>0</v>
      </c>
      <c r="AI18" s="22">
        <f t="shared" si="36"/>
        <v>0</v>
      </c>
      <c r="AJ18" s="24" t="str">
        <f t="shared" si="37"/>
        <v>--</v>
      </c>
      <c r="AK18" s="22" t="str">
        <f>IFERROR(VLOOKUP(A18,#REF!,26,FALSE), "--")</f>
        <v>--</v>
      </c>
      <c r="AL18" s="22" t="str">
        <f t="shared" si="38"/>
        <v>--</v>
      </c>
      <c r="AM18" s="22" t="str">
        <f>IFERROR(VLOOKUP(A18,#REF!,12,FALSE), "--")</f>
        <v>--</v>
      </c>
      <c r="AN18" s="22" t="str">
        <f>IFERROR(VLOOKUP(A18,#REF!,4,FALSE), "--")</f>
        <v>--</v>
      </c>
      <c r="AO18" s="22">
        <f t="shared" si="39"/>
        <v>0</v>
      </c>
      <c r="AP18" s="22" t="str">
        <f>IFERROR(VLOOKUP(A18,#REF!,23,FALSE), "--")</f>
        <v>--</v>
      </c>
      <c r="AQ18" s="22" t="e">
        <f>VLOOKUP(A18,#REF!,24,FALSE)</f>
        <v>#REF!</v>
      </c>
      <c r="AR18" s="22">
        <f t="shared" si="40"/>
        <v>0</v>
      </c>
      <c r="AS18" s="22">
        <f t="shared" si="41"/>
        <v>0</v>
      </c>
      <c r="AT18" s="22">
        <f>IFERROR(VLOOKUP(A18,#REF!,19,FALSE), 0)</f>
        <v>0</v>
      </c>
      <c r="AU18" s="22">
        <f>IFERROR(VLOOKUP(A18,#REF!,18, FALSE), 0)</f>
        <v>0</v>
      </c>
      <c r="AV18" s="22">
        <f>IFERROR(VLOOKUP(A18,#REF!,18, FALSE), 0)</f>
        <v>0</v>
      </c>
      <c r="AW18" s="22">
        <f t="shared" si="42"/>
        <v>0</v>
      </c>
      <c r="AX18" s="22">
        <f t="shared" si="43"/>
        <v>499</v>
      </c>
      <c r="AY18" s="22">
        <f t="shared" si="44"/>
        <v>0</v>
      </c>
      <c r="AZ18" s="24" t="e">
        <f t="shared" si="45"/>
        <v>#DIV/0!</v>
      </c>
      <c r="BA18" s="25" t="e">
        <f t="shared" si="46"/>
        <v>#DIV/0!</v>
      </c>
      <c r="BB18" s="25"/>
      <c r="BC18" s="25"/>
      <c r="BD18" s="25"/>
      <c r="BE18" s="25"/>
      <c r="BF18" s="25"/>
      <c r="BG18" s="25"/>
      <c r="BH18" s="25"/>
      <c r="BI18" s="25"/>
    </row>
    <row r="19" spans="1:61" ht="15.75" customHeight="1" x14ac:dyDescent="0.2">
      <c r="A19" s="15">
        <v>609750</v>
      </c>
      <c r="B19" s="16" t="s">
        <v>692</v>
      </c>
      <c r="C19" s="54" t="e">
        <f>VLOOKUP(A19,#REF!,28,FALSE)</f>
        <v>#REF!</v>
      </c>
      <c r="D19" s="18" t="s">
        <v>674</v>
      </c>
      <c r="E19" s="27" t="s">
        <v>651</v>
      </c>
      <c r="F19" s="16" t="s">
        <v>52</v>
      </c>
      <c r="G19" s="16" t="s">
        <v>652</v>
      </c>
      <c r="H19" s="16" t="s">
        <v>681</v>
      </c>
      <c r="I19" s="16" t="s">
        <v>54</v>
      </c>
      <c r="J19" s="16" t="s">
        <v>661</v>
      </c>
      <c r="K19" s="16" t="s">
        <v>60</v>
      </c>
      <c r="L19" s="16" t="s">
        <v>123</v>
      </c>
      <c r="M19" s="16" t="s">
        <v>124</v>
      </c>
      <c r="N19" s="19">
        <v>23</v>
      </c>
      <c r="O19" s="19" t="str">
        <f>IFERROR(VLOOKUP(A19,#REF!,19,FALSE), "--")</f>
        <v>--</v>
      </c>
      <c r="P19" s="19" t="str">
        <f>IFERROR(VLOOKUP(A19,#REF!,20,FALSE), "--")</f>
        <v>--</v>
      </c>
      <c r="Q19" s="19" t="str">
        <f t="shared" si="26"/>
        <v>--</v>
      </c>
      <c r="R19" s="20" t="str">
        <f t="shared" si="27"/>
        <v>--</v>
      </c>
      <c r="S19" s="20" t="str">
        <f t="shared" si="28"/>
        <v>--</v>
      </c>
      <c r="T19" s="20" t="str">
        <f t="shared" si="29"/>
        <v>--</v>
      </c>
      <c r="U19" s="21" t="str">
        <f t="shared" si="30"/>
        <v>--</v>
      </c>
      <c r="V19" s="20" t="str">
        <f>IFERROR(VLOOKUP(A19,#REF!,15,FALSE), "--")</f>
        <v>--</v>
      </c>
      <c r="W19" s="20" t="str">
        <f>IFERROR(VLOOKUP(A19,#REF!,16,FALSE), "--")</f>
        <v>--</v>
      </c>
      <c r="X19" s="20" t="str">
        <f>IFERROR(VLOOKUP(A19,#REF!,17,FALSE), "--")</f>
        <v>--</v>
      </c>
      <c r="Y19" s="20" t="str">
        <f>IFERROR(VLOOKUP(A19,#REF!,18,FALSE), "--")</f>
        <v>--</v>
      </c>
      <c r="Z19" s="20" t="str">
        <f>IFERROR(VLOOKUP(A19,#REF!,25,FALSE), "--")</f>
        <v>--</v>
      </c>
      <c r="AA19" s="20" t="str">
        <f>IFERROR(VLOOKUP(A19,#REF!,26,FALSE), "--")</f>
        <v>--</v>
      </c>
      <c r="AB19" s="20">
        <f t="shared" ref="AB19:AC19" si="67">SUM(V19,X19,Z19)</f>
        <v>0</v>
      </c>
      <c r="AC19" s="20">
        <f t="shared" si="67"/>
        <v>0</v>
      </c>
      <c r="AD19" s="20">
        <f t="shared" si="32"/>
        <v>0</v>
      </c>
      <c r="AE19" s="20">
        <f t="shared" ref="AE19:AF19" si="68">SUM(O19,AB19)</f>
        <v>0</v>
      </c>
      <c r="AF19" s="20">
        <f t="shared" si="68"/>
        <v>0</v>
      </c>
      <c r="AG19" s="23">
        <f t="shared" si="34"/>
        <v>0</v>
      </c>
      <c r="AH19" s="22">
        <f t="shared" si="35"/>
        <v>0</v>
      </c>
      <c r="AI19" s="22">
        <f t="shared" si="36"/>
        <v>0</v>
      </c>
      <c r="AJ19" s="24" t="str">
        <f t="shared" si="37"/>
        <v>--</v>
      </c>
      <c r="AK19" s="22" t="str">
        <f>IFERROR(VLOOKUP(A19,#REF!,26,FALSE), "--")</f>
        <v>--</v>
      </c>
      <c r="AL19" s="22" t="str">
        <f t="shared" si="38"/>
        <v>--</v>
      </c>
      <c r="AM19" s="22" t="str">
        <f>IFERROR(VLOOKUP(A19,#REF!,12,FALSE), "--")</f>
        <v>--</v>
      </c>
      <c r="AN19" s="22" t="str">
        <f>IFERROR(VLOOKUP(A19,#REF!,4,FALSE), "--")</f>
        <v>--</v>
      </c>
      <c r="AO19" s="22">
        <f t="shared" si="39"/>
        <v>0</v>
      </c>
      <c r="AP19" s="22" t="str">
        <f>IFERROR(VLOOKUP(A19,#REF!,23,FALSE), "--")</f>
        <v>--</v>
      </c>
      <c r="AQ19" s="22" t="e">
        <f>VLOOKUP(A19,#REF!,24,FALSE)</f>
        <v>#REF!</v>
      </c>
      <c r="AR19" s="22">
        <f t="shared" si="40"/>
        <v>0</v>
      </c>
      <c r="AS19" s="22">
        <f t="shared" si="41"/>
        <v>0</v>
      </c>
      <c r="AT19" s="22">
        <f>IFERROR(VLOOKUP(A19,#REF!,19,FALSE), 0)</f>
        <v>0</v>
      </c>
      <c r="AU19" s="22">
        <f>IFERROR(VLOOKUP(A19,#REF!,18, FALSE), 0)</f>
        <v>0</v>
      </c>
      <c r="AV19" s="22">
        <f>IFERROR(VLOOKUP(A19,#REF!,18, FALSE), 0)</f>
        <v>0</v>
      </c>
      <c r="AW19" s="22">
        <f t="shared" si="42"/>
        <v>0</v>
      </c>
      <c r="AX19" s="22">
        <f t="shared" si="43"/>
        <v>23</v>
      </c>
      <c r="AY19" s="22">
        <f t="shared" si="44"/>
        <v>0</v>
      </c>
      <c r="AZ19" s="24" t="e">
        <f t="shared" si="45"/>
        <v>#DIV/0!</v>
      </c>
      <c r="BA19" s="25" t="e">
        <f t="shared" si="46"/>
        <v>#DIV/0!</v>
      </c>
      <c r="BB19" s="25"/>
      <c r="BC19" s="25"/>
      <c r="BD19" s="25"/>
      <c r="BE19" s="25"/>
      <c r="BF19" s="25"/>
      <c r="BG19" s="25"/>
      <c r="BH19" s="25"/>
      <c r="BI19" s="25"/>
    </row>
    <row r="20" spans="1:61" ht="15.75" customHeight="1" x14ac:dyDescent="0.2">
      <c r="A20" s="15">
        <v>400058</v>
      </c>
      <c r="B20" s="16" t="s">
        <v>693</v>
      </c>
      <c r="C20" s="54" t="e">
        <f>VLOOKUP(A20,#REF!,28,FALSE)</f>
        <v>#REF!</v>
      </c>
      <c r="D20" s="18" t="s">
        <v>674</v>
      </c>
      <c r="E20" s="27" t="s">
        <v>651</v>
      </c>
      <c r="F20" s="16" t="s">
        <v>52</v>
      </c>
      <c r="G20" s="16" t="s">
        <v>592</v>
      </c>
      <c r="H20" s="16" t="s">
        <v>653</v>
      </c>
      <c r="I20" s="16" t="s">
        <v>54</v>
      </c>
      <c r="J20" s="16" t="s">
        <v>660</v>
      </c>
      <c r="K20" s="16" t="s">
        <v>592</v>
      </c>
      <c r="L20" s="16" t="s">
        <v>157</v>
      </c>
      <c r="M20" s="16" t="s">
        <v>75</v>
      </c>
      <c r="N20" s="19">
        <v>338</v>
      </c>
      <c r="O20" s="19" t="str">
        <f>IFERROR(VLOOKUP(A20,#REF!,19,FALSE), "--")</f>
        <v>--</v>
      </c>
      <c r="P20" s="19" t="str">
        <f>IFERROR(VLOOKUP(A20,#REF!,20,FALSE), "--")</f>
        <v>--</v>
      </c>
      <c r="Q20" s="19" t="str">
        <f t="shared" si="26"/>
        <v>--</v>
      </c>
      <c r="R20" s="20" t="str">
        <f t="shared" si="27"/>
        <v>--</v>
      </c>
      <c r="S20" s="20" t="str">
        <f t="shared" si="28"/>
        <v>--</v>
      </c>
      <c r="T20" s="20" t="str">
        <f t="shared" si="29"/>
        <v>--</v>
      </c>
      <c r="U20" s="21" t="str">
        <f t="shared" si="30"/>
        <v>--</v>
      </c>
      <c r="V20" s="20" t="str">
        <f>IFERROR(VLOOKUP(A20,#REF!,15,FALSE), "--")</f>
        <v>--</v>
      </c>
      <c r="W20" s="20" t="str">
        <f>IFERROR(VLOOKUP(A20,#REF!,16,FALSE), "--")</f>
        <v>--</v>
      </c>
      <c r="X20" s="20" t="str">
        <f>IFERROR(VLOOKUP(A20,#REF!,17,FALSE), "--")</f>
        <v>--</v>
      </c>
      <c r="Y20" s="20" t="str">
        <f>IFERROR(VLOOKUP(A20,#REF!,18,FALSE), "--")</f>
        <v>--</v>
      </c>
      <c r="Z20" s="20" t="str">
        <f>IFERROR(VLOOKUP(A20,#REF!,25,FALSE), "--")</f>
        <v>--</v>
      </c>
      <c r="AA20" s="20" t="str">
        <f>IFERROR(VLOOKUP(A20,#REF!,26,FALSE), "--")</f>
        <v>--</v>
      </c>
      <c r="AB20" s="20">
        <f t="shared" ref="AB20:AC20" si="69">SUM(V20,X20,Z20)</f>
        <v>0</v>
      </c>
      <c r="AC20" s="20">
        <f t="shared" si="69"/>
        <v>0</v>
      </c>
      <c r="AD20" s="20">
        <f t="shared" si="32"/>
        <v>0</v>
      </c>
      <c r="AE20" s="20">
        <f t="shared" ref="AE20:AF20" si="70">SUM(O20,AB20)</f>
        <v>0</v>
      </c>
      <c r="AF20" s="20">
        <f t="shared" si="70"/>
        <v>0</v>
      </c>
      <c r="AG20" s="23">
        <f t="shared" si="34"/>
        <v>0</v>
      </c>
      <c r="AH20" s="22">
        <f t="shared" si="35"/>
        <v>0</v>
      </c>
      <c r="AI20" s="22">
        <f t="shared" si="36"/>
        <v>0</v>
      </c>
      <c r="AJ20" s="24" t="str">
        <f t="shared" si="37"/>
        <v>--</v>
      </c>
      <c r="AK20" s="22" t="str">
        <f>IFERROR(VLOOKUP(A20,#REF!,26,FALSE), "--")</f>
        <v>--</v>
      </c>
      <c r="AL20" s="22" t="str">
        <f t="shared" si="38"/>
        <v>--</v>
      </c>
      <c r="AM20" s="22" t="str">
        <f>IFERROR(VLOOKUP(A20,#REF!,12,FALSE), "--")</f>
        <v>--</v>
      </c>
      <c r="AN20" s="22" t="str">
        <f>IFERROR(VLOOKUP(A20,#REF!,4,FALSE), "--")</f>
        <v>--</v>
      </c>
      <c r="AO20" s="22">
        <f t="shared" si="39"/>
        <v>0</v>
      </c>
      <c r="AP20" s="22" t="str">
        <f>IFERROR(VLOOKUP(A20,#REF!,23,FALSE), "--")</f>
        <v>--</v>
      </c>
      <c r="AQ20" s="22" t="e">
        <f>VLOOKUP(A20,#REF!,24,FALSE)</f>
        <v>#REF!</v>
      </c>
      <c r="AR20" s="22">
        <f t="shared" si="40"/>
        <v>0</v>
      </c>
      <c r="AS20" s="22">
        <f t="shared" si="41"/>
        <v>0</v>
      </c>
      <c r="AT20" s="22">
        <f>IFERROR(VLOOKUP(A20,#REF!,19,FALSE), 0)</f>
        <v>0</v>
      </c>
      <c r="AU20" s="22">
        <f>IFERROR(VLOOKUP(A20,#REF!,18, FALSE), 0)</f>
        <v>0</v>
      </c>
      <c r="AV20" s="22">
        <f>IFERROR(VLOOKUP(A20,#REF!,18, FALSE), 0)</f>
        <v>0</v>
      </c>
      <c r="AW20" s="22">
        <f t="shared" si="42"/>
        <v>0</v>
      </c>
      <c r="AX20" s="22">
        <f t="shared" si="43"/>
        <v>338</v>
      </c>
      <c r="AY20" s="22">
        <f t="shared" si="44"/>
        <v>0</v>
      </c>
      <c r="AZ20" s="24" t="e">
        <f t="shared" si="45"/>
        <v>#DIV/0!</v>
      </c>
      <c r="BA20" s="25" t="e">
        <f t="shared" si="46"/>
        <v>#DIV/0!</v>
      </c>
      <c r="BB20" s="25"/>
      <c r="BC20" s="25"/>
      <c r="BD20" s="25"/>
      <c r="BE20" s="25"/>
      <c r="BF20" s="25"/>
      <c r="BG20" s="25"/>
      <c r="BH20" s="25"/>
      <c r="BI20" s="25"/>
    </row>
    <row r="21" spans="1:61" ht="15.75" customHeight="1" x14ac:dyDescent="0.2">
      <c r="A21" s="15">
        <v>400175</v>
      </c>
      <c r="B21" s="16" t="s">
        <v>694</v>
      </c>
      <c r="C21" s="54" t="e">
        <f>VLOOKUP(A21,#REF!,28,FALSE)</f>
        <v>#REF!</v>
      </c>
      <c r="D21" s="18" t="s">
        <v>674</v>
      </c>
      <c r="E21" s="27" t="s">
        <v>651</v>
      </c>
      <c r="F21" s="16" t="s">
        <v>52</v>
      </c>
      <c r="G21" s="16" t="s">
        <v>678</v>
      </c>
      <c r="H21" s="16" t="s">
        <v>681</v>
      </c>
      <c r="I21" s="16" t="s">
        <v>54</v>
      </c>
      <c r="J21" s="16" t="s">
        <v>660</v>
      </c>
      <c r="K21" s="16" t="s">
        <v>592</v>
      </c>
      <c r="L21" s="16" t="s">
        <v>108</v>
      </c>
      <c r="M21" s="16" t="s">
        <v>72</v>
      </c>
      <c r="N21" s="19">
        <v>229</v>
      </c>
      <c r="O21" s="19" t="str">
        <f>IFERROR(VLOOKUP(A21,#REF!,19,FALSE), "--")</f>
        <v>--</v>
      </c>
      <c r="P21" s="19" t="str">
        <f>IFERROR(VLOOKUP(A21,#REF!,20,FALSE), "--")</f>
        <v>--</v>
      </c>
      <c r="Q21" s="19" t="str">
        <f t="shared" si="26"/>
        <v>--</v>
      </c>
      <c r="R21" s="20" t="str">
        <f t="shared" si="27"/>
        <v>--</v>
      </c>
      <c r="S21" s="20" t="str">
        <f t="shared" si="28"/>
        <v>--</v>
      </c>
      <c r="T21" s="20" t="str">
        <f t="shared" si="29"/>
        <v>--</v>
      </c>
      <c r="U21" s="21" t="str">
        <f t="shared" si="30"/>
        <v>--</v>
      </c>
      <c r="V21" s="20" t="str">
        <f>IFERROR(VLOOKUP(A21,#REF!,15,FALSE), "--")</f>
        <v>--</v>
      </c>
      <c r="W21" s="20" t="str">
        <f>IFERROR(VLOOKUP(A21,#REF!,16,FALSE), "--")</f>
        <v>--</v>
      </c>
      <c r="X21" s="20" t="str">
        <f>IFERROR(VLOOKUP(A21,#REF!,17,FALSE), "--")</f>
        <v>--</v>
      </c>
      <c r="Y21" s="20" t="str">
        <f>IFERROR(VLOOKUP(A21,#REF!,18,FALSE), "--")</f>
        <v>--</v>
      </c>
      <c r="Z21" s="20" t="str">
        <f>IFERROR(VLOOKUP(A21,#REF!,25,FALSE), "--")</f>
        <v>--</v>
      </c>
      <c r="AA21" s="20" t="str">
        <f>IFERROR(VLOOKUP(A21,#REF!,26,FALSE), "--")</f>
        <v>--</v>
      </c>
      <c r="AB21" s="20">
        <f t="shared" ref="AB21:AC21" si="71">SUM(V21,X21,Z21)</f>
        <v>0</v>
      </c>
      <c r="AC21" s="20">
        <f t="shared" si="71"/>
        <v>0</v>
      </c>
      <c r="AD21" s="20">
        <f t="shared" si="32"/>
        <v>0</v>
      </c>
      <c r="AE21" s="20">
        <f t="shared" ref="AE21:AF21" si="72">SUM(O21,AB21)</f>
        <v>0</v>
      </c>
      <c r="AF21" s="20">
        <f t="shared" si="72"/>
        <v>0</v>
      </c>
      <c r="AG21" s="23">
        <f t="shared" si="34"/>
        <v>0</v>
      </c>
      <c r="AH21" s="22">
        <f t="shared" si="35"/>
        <v>0</v>
      </c>
      <c r="AI21" s="22">
        <f t="shared" si="36"/>
        <v>0</v>
      </c>
      <c r="AJ21" s="24" t="str">
        <f t="shared" si="37"/>
        <v>--</v>
      </c>
      <c r="AK21" s="22" t="str">
        <f>IFERROR(VLOOKUP(A21,#REF!,26,FALSE), "--")</f>
        <v>--</v>
      </c>
      <c r="AL21" s="22" t="str">
        <f t="shared" si="38"/>
        <v>--</v>
      </c>
      <c r="AM21" s="22" t="str">
        <f>IFERROR(VLOOKUP(A21,#REF!,12,FALSE), "--")</f>
        <v>--</v>
      </c>
      <c r="AN21" s="22" t="str">
        <f>IFERROR(VLOOKUP(A21,#REF!,4,FALSE), "--")</f>
        <v>--</v>
      </c>
      <c r="AO21" s="22">
        <f t="shared" si="39"/>
        <v>0</v>
      </c>
      <c r="AP21" s="22" t="str">
        <f>IFERROR(VLOOKUP(A21,#REF!,23,FALSE), "--")</f>
        <v>--</v>
      </c>
      <c r="AQ21" s="22" t="e">
        <f>VLOOKUP(A21,#REF!,24,FALSE)</f>
        <v>#REF!</v>
      </c>
      <c r="AR21" s="22">
        <f t="shared" si="40"/>
        <v>0</v>
      </c>
      <c r="AS21" s="22">
        <f t="shared" si="41"/>
        <v>0</v>
      </c>
      <c r="AT21" s="22">
        <f>IFERROR(VLOOKUP(A21,#REF!,19,FALSE), 0)</f>
        <v>0</v>
      </c>
      <c r="AU21" s="22">
        <f>IFERROR(VLOOKUP(A21,#REF!,18, FALSE), 0)</f>
        <v>0</v>
      </c>
      <c r="AV21" s="22">
        <f>IFERROR(VLOOKUP(A21,#REF!,18, FALSE), 0)</f>
        <v>0</v>
      </c>
      <c r="AW21" s="22">
        <f t="shared" si="42"/>
        <v>0</v>
      </c>
      <c r="AX21" s="22">
        <f t="shared" si="43"/>
        <v>229</v>
      </c>
      <c r="AY21" s="22">
        <f t="shared" si="44"/>
        <v>0</v>
      </c>
      <c r="AZ21" s="24" t="e">
        <f t="shared" si="45"/>
        <v>#DIV/0!</v>
      </c>
      <c r="BA21" s="25" t="e">
        <f t="shared" si="46"/>
        <v>#DIV/0!</v>
      </c>
      <c r="BB21" s="25"/>
      <c r="BC21" s="25"/>
      <c r="BD21" s="25"/>
      <c r="BE21" s="25"/>
      <c r="BF21" s="25"/>
      <c r="BG21" s="25"/>
      <c r="BH21" s="25"/>
      <c r="BI21" s="25"/>
    </row>
    <row r="22" spans="1:61" ht="15.75" customHeight="1" x14ac:dyDescent="0.2">
      <c r="A22" s="15">
        <v>400170</v>
      </c>
      <c r="B22" s="16" t="s">
        <v>695</v>
      </c>
      <c r="C22" s="54" t="e">
        <f>VLOOKUP(A22,#REF!,28,FALSE)</f>
        <v>#REF!</v>
      </c>
      <c r="D22" s="18" t="s">
        <v>674</v>
      </c>
      <c r="E22" s="27" t="s">
        <v>651</v>
      </c>
      <c r="F22" s="16" t="s">
        <v>52</v>
      </c>
      <c r="G22" s="16" t="s">
        <v>592</v>
      </c>
      <c r="H22" s="16" t="s">
        <v>653</v>
      </c>
      <c r="I22" s="16" t="s">
        <v>54</v>
      </c>
      <c r="J22" s="16" t="s">
        <v>660</v>
      </c>
      <c r="K22" s="16" t="s">
        <v>592</v>
      </c>
      <c r="L22" s="16" t="s">
        <v>260</v>
      </c>
      <c r="M22" s="16" t="s">
        <v>57</v>
      </c>
      <c r="N22" s="19">
        <v>575</v>
      </c>
      <c r="O22" s="19" t="str">
        <f>IFERROR(VLOOKUP(A22,#REF!,19,FALSE), "--")</f>
        <v>--</v>
      </c>
      <c r="P22" s="19" t="str">
        <f>IFERROR(VLOOKUP(A22,#REF!,20,FALSE), "--")</f>
        <v>--</v>
      </c>
      <c r="Q22" s="19" t="str">
        <f t="shared" si="26"/>
        <v>--</v>
      </c>
      <c r="R22" s="20" t="str">
        <f t="shared" si="27"/>
        <v>--</v>
      </c>
      <c r="S22" s="20" t="str">
        <f t="shared" si="28"/>
        <v>--</v>
      </c>
      <c r="T22" s="20" t="str">
        <f t="shared" si="29"/>
        <v>--</v>
      </c>
      <c r="U22" s="21" t="str">
        <f t="shared" si="30"/>
        <v>--</v>
      </c>
      <c r="V22" s="20" t="str">
        <f>IFERROR(VLOOKUP(A22,#REF!,15,FALSE), "--")</f>
        <v>--</v>
      </c>
      <c r="W22" s="20" t="str">
        <f>IFERROR(VLOOKUP(A22,#REF!,16,FALSE), "--")</f>
        <v>--</v>
      </c>
      <c r="X22" s="20" t="str">
        <f>IFERROR(VLOOKUP(A22,#REF!,17,FALSE), "--")</f>
        <v>--</v>
      </c>
      <c r="Y22" s="20" t="str">
        <f>IFERROR(VLOOKUP(A22,#REF!,18,FALSE), "--")</f>
        <v>--</v>
      </c>
      <c r="Z22" s="20" t="str">
        <f>IFERROR(VLOOKUP(A22,#REF!,25,FALSE), "--")</f>
        <v>--</v>
      </c>
      <c r="AA22" s="20" t="str">
        <f>IFERROR(VLOOKUP(A22,#REF!,26,FALSE), "--")</f>
        <v>--</v>
      </c>
      <c r="AB22" s="20">
        <f t="shared" ref="AB22:AC22" si="73">SUM(V22,X22,Z22)</f>
        <v>0</v>
      </c>
      <c r="AC22" s="20">
        <f t="shared" si="73"/>
        <v>0</v>
      </c>
      <c r="AD22" s="20">
        <f t="shared" si="32"/>
        <v>0</v>
      </c>
      <c r="AE22" s="20">
        <f t="shared" ref="AE22:AF22" si="74">SUM(O22,AB22)</f>
        <v>0</v>
      </c>
      <c r="AF22" s="20">
        <f t="shared" si="74"/>
        <v>0</v>
      </c>
      <c r="AG22" s="23">
        <f t="shared" si="34"/>
        <v>0</v>
      </c>
      <c r="AH22" s="22">
        <f t="shared" si="35"/>
        <v>0</v>
      </c>
      <c r="AI22" s="22">
        <f t="shared" si="36"/>
        <v>0</v>
      </c>
      <c r="AJ22" s="24" t="str">
        <f t="shared" si="37"/>
        <v>--</v>
      </c>
      <c r="AK22" s="22" t="str">
        <f>IFERROR(VLOOKUP(A22,#REF!,26,FALSE), "--")</f>
        <v>--</v>
      </c>
      <c r="AL22" s="22" t="str">
        <f t="shared" si="38"/>
        <v>--</v>
      </c>
      <c r="AM22" s="22" t="str">
        <f>IFERROR(VLOOKUP(A22,#REF!,12,FALSE), "--")</f>
        <v>--</v>
      </c>
      <c r="AN22" s="22" t="str">
        <f>IFERROR(VLOOKUP(A22,#REF!,4,FALSE), "--")</f>
        <v>--</v>
      </c>
      <c r="AO22" s="22">
        <f t="shared" si="39"/>
        <v>0</v>
      </c>
      <c r="AP22" s="22" t="str">
        <f>IFERROR(VLOOKUP(A22,#REF!,23,FALSE), "--")</f>
        <v>--</v>
      </c>
      <c r="AQ22" s="22" t="e">
        <f>VLOOKUP(A22,#REF!,24,FALSE)</f>
        <v>#REF!</v>
      </c>
      <c r="AR22" s="22">
        <f t="shared" si="40"/>
        <v>0</v>
      </c>
      <c r="AS22" s="22">
        <f t="shared" si="41"/>
        <v>0</v>
      </c>
      <c r="AT22" s="22">
        <f>IFERROR(VLOOKUP(A22,#REF!,19,FALSE), 0)</f>
        <v>0</v>
      </c>
      <c r="AU22" s="22">
        <f>IFERROR(VLOOKUP(A22,#REF!,18, FALSE), 0)</f>
        <v>0</v>
      </c>
      <c r="AV22" s="22">
        <f>IFERROR(VLOOKUP(A22,#REF!,18, FALSE), 0)</f>
        <v>0</v>
      </c>
      <c r="AW22" s="22">
        <f t="shared" si="42"/>
        <v>0</v>
      </c>
      <c r="AX22" s="22">
        <f t="shared" si="43"/>
        <v>575</v>
      </c>
      <c r="AY22" s="22">
        <f t="shared" si="44"/>
        <v>0</v>
      </c>
      <c r="AZ22" s="24" t="e">
        <f t="shared" si="45"/>
        <v>#DIV/0!</v>
      </c>
      <c r="BA22" s="25" t="e">
        <f t="shared" si="46"/>
        <v>#DIV/0!</v>
      </c>
      <c r="BB22" s="25"/>
      <c r="BC22" s="25"/>
      <c r="BD22" s="25"/>
      <c r="BE22" s="25"/>
      <c r="BF22" s="25"/>
      <c r="BG22" s="25"/>
      <c r="BH22" s="25"/>
      <c r="BI22" s="25"/>
    </row>
    <row r="23" spans="1:61" ht="15.75" customHeight="1" x14ac:dyDescent="0.2">
      <c r="A23" s="15">
        <v>400057</v>
      </c>
      <c r="B23" s="16" t="s">
        <v>696</v>
      </c>
      <c r="C23" s="54" t="e">
        <f>VLOOKUP(A23,#REF!,28,FALSE)</f>
        <v>#REF!</v>
      </c>
      <c r="D23" s="18" t="s">
        <v>674</v>
      </c>
      <c r="E23" s="27" t="s">
        <v>651</v>
      </c>
      <c r="F23" s="16" t="s">
        <v>52</v>
      </c>
      <c r="G23" s="16" t="s">
        <v>592</v>
      </c>
      <c r="H23" s="16" t="s">
        <v>653</v>
      </c>
      <c r="I23" s="16" t="s">
        <v>603</v>
      </c>
      <c r="J23" s="16" t="s">
        <v>660</v>
      </c>
      <c r="K23" s="16" t="s">
        <v>592</v>
      </c>
      <c r="L23" s="16" t="s">
        <v>123</v>
      </c>
      <c r="M23" s="16" t="s">
        <v>124</v>
      </c>
      <c r="N23" s="19">
        <v>920</v>
      </c>
      <c r="O23" s="19" t="str">
        <f>IFERROR(VLOOKUP(A23,#REF!,19,FALSE), "--")</f>
        <v>--</v>
      </c>
      <c r="P23" s="19" t="str">
        <f>IFERROR(VLOOKUP(A23,#REF!,20,FALSE), "--")</f>
        <v>--</v>
      </c>
      <c r="Q23" s="19" t="str">
        <f t="shared" si="26"/>
        <v>--</v>
      </c>
      <c r="R23" s="20" t="str">
        <f t="shared" si="27"/>
        <v>--</v>
      </c>
      <c r="S23" s="20" t="str">
        <f t="shared" si="28"/>
        <v>--</v>
      </c>
      <c r="T23" s="20" t="str">
        <f t="shared" si="29"/>
        <v>--</v>
      </c>
      <c r="U23" s="21" t="str">
        <f t="shared" si="30"/>
        <v>--</v>
      </c>
      <c r="V23" s="20" t="str">
        <f>IFERROR(VLOOKUP(A23,#REF!,15,FALSE), "--")</f>
        <v>--</v>
      </c>
      <c r="W23" s="20" t="str">
        <f>IFERROR(VLOOKUP(A23,#REF!,16,FALSE), "--")</f>
        <v>--</v>
      </c>
      <c r="X23" s="20" t="str">
        <f>IFERROR(VLOOKUP(A23,#REF!,17,FALSE), "--")</f>
        <v>--</v>
      </c>
      <c r="Y23" s="20" t="str">
        <f>IFERROR(VLOOKUP(A23,#REF!,18,FALSE), "--")</f>
        <v>--</v>
      </c>
      <c r="Z23" s="20" t="str">
        <f>IFERROR(VLOOKUP(A23,#REF!,25,FALSE), "--")</f>
        <v>--</v>
      </c>
      <c r="AA23" s="20" t="str">
        <f>IFERROR(VLOOKUP(A23,#REF!,26,FALSE), "--")</f>
        <v>--</v>
      </c>
      <c r="AB23" s="20">
        <f t="shared" ref="AB23:AC23" si="75">SUM(V23,X23,Z23)</f>
        <v>0</v>
      </c>
      <c r="AC23" s="20">
        <f t="shared" si="75"/>
        <v>0</v>
      </c>
      <c r="AD23" s="20">
        <f t="shared" si="32"/>
        <v>0</v>
      </c>
      <c r="AE23" s="20">
        <f t="shared" ref="AE23:AF23" si="76">SUM(O23,AB23)</f>
        <v>0</v>
      </c>
      <c r="AF23" s="20">
        <f t="shared" si="76"/>
        <v>0</v>
      </c>
      <c r="AG23" s="23">
        <f t="shared" si="34"/>
        <v>0</v>
      </c>
      <c r="AH23" s="22">
        <f t="shared" si="35"/>
        <v>0</v>
      </c>
      <c r="AI23" s="22">
        <f t="shared" si="36"/>
        <v>0</v>
      </c>
      <c r="AJ23" s="24" t="str">
        <f t="shared" si="37"/>
        <v>--</v>
      </c>
      <c r="AK23" s="22" t="str">
        <f>IFERROR(VLOOKUP(A23,#REF!,26,FALSE), "--")</f>
        <v>--</v>
      </c>
      <c r="AL23" s="22" t="str">
        <f t="shared" si="38"/>
        <v>--</v>
      </c>
      <c r="AM23" s="22" t="str">
        <f>IFERROR(VLOOKUP(A23,#REF!,12,FALSE), "--")</f>
        <v>--</v>
      </c>
      <c r="AN23" s="22" t="str">
        <f>IFERROR(VLOOKUP(A23,#REF!,4,FALSE), "--")</f>
        <v>--</v>
      </c>
      <c r="AO23" s="22">
        <f t="shared" si="39"/>
        <v>0</v>
      </c>
      <c r="AP23" s="22" t="str">
        <f>IFERROR(VLOOKUP(A23,#REF!,23,FALSE), "--")</f>
        <v>--</v>
      </c>
      <c r="AQ23" s="22" t="e">
        <f>VLOOKUP(A23,#REF!,24,FALSE)</f>
        <v>#REF!</v>
      </c>
      <c r="AR23" s="22">
        <f t="shared" si="40"/>
        <v>0</v>
      </c>
      <c r="AS23" s="22">
        <f t="shared" si="41"/>
        <v>0</v>
      </c>
      <c r="AT23" s="22">
        <f>IFERROR(VLOOKUP(A23,#REF!,19,FALSE), 0)</f>
        <v>0</v>
      </c>
      <c r="AU23" s="22">
        <f>IFERROR(VLOOKUP(A23,#REF!,18, FALSE), 0)</f>
        <v>0</v>
      </c>
      <c r="AV23" s="22">
        <f>IFERROR(VLOOKUP(A23,#REF!,18, FALSE), 0)</f>
        <v>0</v>
      </c>
      <c r="AW23" s="22">
        <f t="shared" si="42"/>
        <v>0</v>
      </c>
      <c r="AX23" s="22">
        <f t="shared" si="43"/>
        <v>920</v>
      </c>
      <c r="AY23" s="22">
        <f t="shared" si="44"/>
        <v>0</v>
      </c>
      <c r="AZ23" s="24" t="e">
        <f t="shared" si="45"/>
        <v>#DIV/0!</v>
      </c>
      <c r="BA23" s="25" t="e">
        <f t="shared" si="46"/>
        <v>#DIV/0!</v>
      </c>
      <c r="BB23" s="25"/>
      <c r="BC23" s="25"/>
      <c r="BD23" s="25"/>
      <c r="BE23" s="25"/>
      <c r="BF23" s="25"/>
      <c r="BG23" s="25"/>
      <c r="BH23" s="25"/>
      <c r="BI23" s="25"/>
    </row>
    <row r="24" spans="1:61" ht="15.75" customHeight="1" x14ac:dyDescent="0.2">
      <c r="A24" s="15">
        <v>400096</v>
      </c>
      <c r="B24" s="16" t="s">
        <v>697</v>
      </c>
      <c r="C24" s="54" t="e">
        <f>VLOOKUP(A24,#REF!,28,FALSE)</f>
        <v>#REF!</v>
      </c>
      <c r="D24" s="18" t="s">
        <v>674</v>
      </c>
      <c r="E24" s="27" t="s">
        <v>651</v>
      </c>
      <c r="F24" s="16" t="s">
        <v>46</v>
      </c>
      <c r="G24" s="16" t="s">
        <v>592</v>
      </c>
      <c r="H24" s="16" t="s">
        <v>653</v>
      </c>
      <c r="I24" s="16" t="s">
        <v>54</v>
      </c>
      <c r="J24" s="16" t="s">
        <v>655</v>
      </c>
      <c r="K24" s="16" t="s">
        <v>592</v>
      </c>
      <c r="L24" s="16" t="s">
        <v>134</v>
      </c>
      <c r="M24" s="16" t="s">
        <v>78</v>
      </c>
      <c r="N24" s="19">
        <v>882</v>
      </c>
      <c r="O24" s="19" t="str">
        <f>IFERROR(VLOOKUP(A24,#REF!,19,FALSE), "--")</f>
        <v>--</v>
      </c>
      <c r="P24" s="19" t="str">
        <f>IFERROR(VLOOKUP(A24,#REF!,20,FALSE), "--")</f>
        <v>--</v>
      </c>
      <c r="Q24" s="19" t="str">
        <f t="shared" si="26"/>
        <v>--</v>
      </c>
      <c r="R24" s="20" t="str">
        <f t="shared" si="27"/>
        <v>--</v>
      </c>
      <c r="S24" s="20" t="str">
        <f t="shared" si="28"/>
        <v>--</v>
      </c>
      <c r="T24" s="20" t="str">
        <f t="shared" si="29"/>
        <v>--</v>
      </c>
      <c r="U24" s="21" t="str">
        <f t="shared" si="30"/>
        <v>--</v>
      </c>
      <c r="V24" s="20" t="str">
        <f>IFERROR(VLOOKUP(A24,#REF!,15,FALSE), "--")</f>
        <v>--</v>
      </c>
      <c r="W24" s="20" t="str">
        <f>IFERROR(VLOOKUP(A24,#REF!,16,FALSE), "--")</f>
        <v>--</v>
      </c>
      <c r="X24" s="20" t="str">
        <f>IFERROR(VLOOKUP(A24,#REF!,17,FALSE), "--")</f>
        <v>--</v>
      </c>
      <c r="Y24" s="20" t="str">
        <f>IFERROR(VLOOKUP(A24,#REF!,18,FALSE), "--")</f>
        <v>--</v>
      </c>
      <c r="Z24" s="20" t="str">
        <f>IFERROR(VLOOKUP(A24,#REF!,25,FALSE), "--")</f>
        <v>--</v>
      </c>
      <c r="AA24" s="20" t="str">
        <f>IFERROR(VLOOKUP(A24,#REF!,26,FALSE), "--")</f>
        <v>--</v>
      </c>
      <c r="AB24" s="20">
        <f t="shared" ref="AB24:AC24" si="77">SUM(V24,X24,Z24)</f>
        <v>0</v>
      </c>
      <c r="AC24" s="20">
        <f t="shared" si="77"/>
        <v>0</v>
      </c>
      <c r="AD24" s="20">
        <f t="shared" si="32"/>
        <v>0</v>
      </c>
      <c r="AE24" s="20">
        <f t="shared" ref="AE24:AF24" si="78">SUM(O24,AB24)</f>
        <v>0</v>
      </c>
      <c r="AF24" s="20">
        <f t="shared" si="78"/>
        <v>0</v>
      </c>
      <c r="AG24" s="23">
        <f t="shared" si="34"/>
        <v>0</v>
      </c>
      <c r="AH24" s="22">
        <f t="shared" si="35"/>
        <v>0</v>
      </c>
      <c r="AI24" s="22">
        <f t="shared" si="36"/>
        <v>0</v>
      </c>
      <c r="AJ24" s="24" t="str">
        <f t="shared" si="37"/>
        <v>--</v>
      </c>
      <c r="AK24" s="22" t="str">
        <f>IFERROR(VLOOKUP(A24,#REF!,26,FALSE), "--")</f>
        <v>--</v>
      </c>
      <c r="AL24" s="22" t="str">
        <f t="shared" si="38"/>
        <v>--</v>
      </c>
      <c r="AM24" s="22" t="str">
        <f>IFERROR(VLOOKUP(A24,#REF!,12,FALSE), "--")</f>
        <v>--</v>
      </c>
      <c r="AN24" s="22" t="str">
        <f>IFERROR(VLOOKUP(A24,#REF!,4,FALSE), "--")</f>
        <v>--</v>
      </c>
      <c r="AO24" s="22">
        <f t="shared" si="39"/>
        <v>0</v>
      </c>
      <c r="AP24" s="22" t="str">
        <f>IFERROR(VLOOKUP(A24,#REF!,23,FALSE), "--")</f>
        <v>--</v>
      </c>
      <c r="AQ24" s="22" t="e">
        <f>VLOOKUP(A24,#REF!,24,FALSE)</f>
        <v>#REF!</v>
      </c>
      <c r="AR24" s="22">
        <f t="shared" si="40"/>
        <v>0</v>
      </c>
      <c r="AS24" s="22">
        <f t="shared" si="41"/>
        <v>0</v>
      </c>
      <c r="AT24" s="22">
        <f>IFERROR(VLOOKUP(A24,#REF!,19,FALSE), 0)</f>
        <v>0</v>
      </c>
      <c r="AU24" s="22">
        <f>IFERROR(VLOOKUP(A24,#REF!,18, FALSE), 0)</f>
        <v>0</v>
      </c>
      <c r="AV24" s="22">
        <f>IFERROR(VLOOKUP(A24,#REF!,18, FALSE), 0)</f>
        <v>0</v>
      </c>
      <c r="AW24" s="22">
        <f t="shared" si="42"/>
        <v>0</v>
      </c>
      <c r="AX24" s="22">
        <f t="shared" si="43"/>
        <v>882</v>
      </c>
      <c r="AY24" s="22">
        <f t="shared" si="44"/>
        <v>0</v>
      </c>
      <c r="AZ24" s="24" t="e">
        <f t="shared" si="45"/>
        <v>#DIV/0!</v>
      </c>
      <c r="BA24" s="25" t="e">
        <f t="shared" si="46"/>
        <v>#DIV/0!</v>
      </c>
      <c r="BB24" s="25"/>
      <c r="BC24" s="25"/>
      <c r="BD24" s="25"/>
      <c r="BE24" s="25"/>
      <c r="BF24" s="25"/>
      <c r="BG24" s="25"/>
      <c r="BH24" s="25"/>
      <c r="BI24" s="25"/>
    </row>
    <row r="25" spans="1:61" ht="15.75" customHeight="1" x14ac:dyDescent="0.2">
      <c r="A25" s="15">
        <v>400066</v>
      </c>
      <c r="B25" s="16" t="s">
        <v>698</v>
      </c>
      <c r="C25" s="54" t="e">
        <f>VLOOKUP(A25,#REF!,28,FALSE)</f>
        <v>#REF!</v>
      </c>
      <c r="D25" s="18" t="s">
        <v>674</v>
      </c>
      <c r="E25" s="27" t="s">
        <v>651</v>
      </c>
      <c r="F25" s="16" t="s">
        <v>52</v>
      </c>
      <c r="G25" s="16" t="s">
        <v>592</v>
      </c>
      <c r="H25" s="16" t="s">
        <v>653</v>
      </c>
      <c r="I25" s="16" t="s">
        <v>54</v>
      </c>
      <c r="J25" s="16" t="s">
        <v>661</v>
      </c>
      <c r="K25" s="16" t="s">
        <v>592</v>
      </c>
      <c r="L25" s="16" t="s">
        <v>163</v>
      </c>
      <c r="M25" s="16" t="s">
        <v>94</v>
      </c>
      <c r="N25" s="19">
        <v>403</v>
      </c>
      <c r="O25" s="19" t="str">
        <f>IFERROR(VLOOKUP(A25,#REF!,19,FALSE), "--")</f>
        <v>--</v>
      </c>
      <c r="P25" s="19" t="str">
        <f>IFERROR(VLOOKUP(A25,#REF!,20,FALSE), "--")</f>
        <v>--</v>
      </c>
      <c r="Q25" s="19" t="str">
        <f t="shared" si="26"/>
        <v>--</v>
      </c>
      <c r="R25" s="20" t="str">
        <f t="shared" si="27"/>
        <v>--</v>
      </c>
      <c r="S25" s="20" t="str">
        <f t="shared" si="28"/>
        <v>--</v>
      </c>
      <c r="T25" s="20" t="str">
        <f t="shared" si="29"/>
        <v>--</v>
      </c>
      <c r="U25" s="21" t="str">
        <f t="shared" si="30"/>
        <v>--</v>
      </c>
      <c r="V25" s="20" t="str">
        <f>IFERROR(VLOOKUP(A25,#REF!,15,FALSE), "--")</f>
        <v>--</v>
      </c>
      <c r="W25" s="20" t="str">
        <f>IFERROR(VLOOKUP(A25,#REF!,16,FALSE), "--")</f>
        <v>--</v>
      </c>
      <c r="X25" s="20" t="str">
        <f>IFERROR(VLOOKUP(A25,#REF!,17,FALSE), "--")</f>
        <v>--</v>
      </c>
      <c r="Y25" s="20" t="str">
        <f>IFERROR(VLOOKUP(A25,#REF!,18,FALSE), "--")</f>
        <v>--</v>
      </c>
      <c r="Z25" s="20" t="str">
        <f>IFERROR(VLOOKUP(A25,#REF!,25,FALSE), "--")</f>
        <v>--</v>
      </c>
      <c r="AA25" s="20" t="str">
        <f>IFERROR(VLOOKUP(A25,#REF!,26,FALSE), "--")</f>
        <v>--</v>
      </c>
      <c r="AB25" s="20">
        <f t="shared" ref="AB25:AC25" si="79">SUM(V25,X25,Z25)</f>
        <v>0</v>
      </c>
      <c r="AC25" s="20">
        <f t="shared" si="79"/>
        <v>0</v>
      </c>
      <c r="AD25" s="20">
        <f t="shared" si="32"/>
        <v>0</v>
      </c>
      <c r="AE25" s="20">
        <f t="shared" ref="AE25:AF25" si="80">SUM(O25,AB25)</f>
        <v>0</v>
      </c>
      <c r="AF25" s="20">
        <f t="shared" si="80"/>
        <v>0</v>
      </c>
      <c r="AG25" s="23">
        <f t="shared" si="34"/>
        <v>0</v>
      </c>
      <c r="AH25" s="22">
        <f t="shared" si="35"/>
        <v>0</v>
      </c>
      <c r="AI25" s="22">
        <f t="shared" si="36"/>
        <v>0</v>
      </c>
      <c r="AJ25" s="24" t="str">
        <f t="shared" si="37"/>
        <v>--</v>
      </c>
      <c r="AK25" s="22" t="str">
        <f>IFERROR(VLOOKUP(A25,#REF!,26,FALSE), "--")</f>
        <v>--</v>
      </c>
      <c r="AL25" s="22" t="str">
        <f t="shared" si="38"/>
        <v>--</v>
      </c>
      <c r="AM25" s="22" t="str">
        <f>IFERROR(VLOOKUP(A25,#REF!,12,FALSE), "--")</f>
        <v>--</v>
      </c>
      <c r="AN25" s="22" t="str">
        <f>IFERROR(VLOOKUP(A25,#REF!,4,FALSE), "--")</f>
        <v>--</v>
      </c>
      <c r="AO25" s="22">
        <f t="shared" si="39"/>
        <v>0</v>
      </c>
      <c r="AP25" s="22" t="str">
        <f>IFERROR(VLOOKUP(A25,#REF!,23,FALSE), "--")</f>
        <v>--</v>
      </c>
      <c r="AQ25" s="22" t="e">
        <f>VLOOKUP(A25,#REF!,24,FALSE)</f>
        <v>#REF!</v>
      </c>
      <c r="AR25" s="22">
        <f t="shared" si="40"/>
        <v>0</v>
      </c>
      <c r="AS25" s="22">
        <f t="shared" si="41"/>
        <v>0</v>
      </c>
      <c r="AT25" s="22">
        <f>IFERROR(VLOOKUP(A25,#REF!,19,FALSE), 0)</f>
        <v>0</v>
      </c>
      <c r="AU25" s="22">
        <f>IFERROR(VLOOKUP(A25,#REF!,18, FALSE), 0)</f>
        <v>0</v>
      </c>
      <c r="AV25" s="22">
        <f>IFERROR(VLOOKUP(A25,#REF!,18, FALSE), 0)</f>
        <v>0</v>
      </c>
      <c r="AW25" s="22">
        <f t="shared" si="42"/>
        <v>0</v>
      </c>
      <c r="AX25" s="22">
        <f t="shared" si="43"/>
        <v>403</v>
      </c>
      <c r="AY25" s="22">
        <f t="shared" si="44"/>
        <v>0</v>
      </c>
      <c r="AZ25" s="24" t="e">
        <f t="shared" si="45"/>
        <v>#DIV/0!</v>
      </c>
      <c r="BA25" s="25" t="e">
        <f t="shared" si="46"/>
        <v>#DIV/0!</v>
      </c>
      <c r="BB25" s="25"/>
      <c r="BC25" s="25"/>
      <c r="BD25" s="25"/>
      <c r="BE25" s="25"/>
      <c r="BF25" s="25"/>
      <c r="BG25" s="25"/>
      <c r="BH25" s="25"/>
      <c r="BI25" s="25"/>
    </row>
    <row r="26" spans="1:61" ht="15.75" customHeight="1" x14ac:dyDescent="0.2">
      <c r="A26" s="15">
        <v>609769</v>
      </c>
      <c r="B26" s="16" t="s">
        <v>699</v>
      </c>
      <c r="C26" s="54" t="e">
        <f>VLOOKUP(A26,#REF!,28,FALSE)</f>
        <v>#REF!</v>
      </c>
      <c r="D26" s="18" t="s">
        <v>674</v>
      </c>
      <c r="E26" s="27" t="s">
        <v>651</v>
      </c>
      <c r="F26" s="16" t="s">
        <v>52</v>
      </c>
      <c r="G26" s="16" t="s">
        <v>652</v>
      </c>
      <c r="H26" s="16" t="s">
        <v>700</v>
      </c>
      <c r="I26" s="16" t="s">
        <v>54</v>
      </c>
      <c r="J26" s="16" t="s">
        <v>660</v>
      </c>
      <c r="K26" s="16" t="s">
        <v>209</v>
      </c>
      <c r="L26" s="16" t="s">
        <v>418</v>
      </c>
      <c r="M26" s="16" t="s">
        <v>288</v>
      </c>
      <c r="N26" s="19">
        <v>205</v>
      </c>
      <c r="O26" s="19" t="str">
        <f>IFERROR(VLOOKUP(A26,#REF!,19,FALSE), "--")</f>
        <v>--</v>
      </c>
      <c r="P26" s="19" t="str">
        <f>IFERROR(VLOOKUP(A26,#REF!,20,FALSE), "--")</f>
        <v>--</v>
      </c>
      <c r="Q26" s="19" t="str">
        <f t="shared" si="26"/>
        <v>--</v>
      </c>
      <c r="R26" s="20" t="str">
        <f t="shared" si="27"/>
        <v>--</v>
      </c>
      <c r="S26" s="20" t="str">
        <f t="shared" si="28"/>
        <v>--</v>
      </c>
      <c r="T26" s="20" t="str">
        <f t="shared" si="29"/>
        <v>--</v>
      </c>
      <c r="U26" s="21" t="str">
        <f t="shared" si="30"/>
        <v>--</v>
      </c>
      <c r="V26" s="20" t="str">
        <f>IFERROR(VLOOKUP(A26,#REF!,15,FALSE), "--")</f>
        <v>--</v>
      </c>
      <c r="W26" s="20" t="str">
        <f>IFERROR(VLOOKUP(A26,#REF!,16,FALSE), "--")</f>
        <v>--</v>
      </c>
      <c r="X26" s="20" t="str">
        <f>IFERROR(VLOOKUP(A26,#REF!,17,FALSE), "--")</f>
        <v>--</v>
      </c>
      <c r="Y26" s="20" t="str">
        <f>IFERROR(VLOOKUP(A26,#REF!,18,FALSE), "--")</f>
        <v>--</v>
      </c>
      <c r="Z26" s="20" t="str">
        <f>IFERROR(VLOOKUP(A26,#REF!,25,FALSE), "--")</f>
        <v>--</v>
      </c>
      <c r="AA26" s="20" t="str">
        <f>IFERROR(VLOOKUP(A26,#REF!,26,FALSE), "--")</f>
        <v>--</v>
      </c>
      <c r="AB26" s="20">
        <f t="shared" ref="AB26:AC26" si="81">SUM(V26,X26,Z26)</f>
        <v>0</v>
      </c>
      <c r="AC26" s="20">
        <f t="shared" si="81"/>
        <v>0</v>
      </c>
      <c r="AD26" s="20">
        <f t="shared" si="32"/>
        <v>0</v>
      </c>
      <c r="AE26" s="20">
        <f t="shared" ref="AE26:AF26" si="82">SUM(O26,AB26)</f>
        <v>0</v>
      </c>
      <c r="AF26" s="20">
        <f t="shared" si="82"/>
        <v>0</v>
      </c>
      <c r="AG26" s="23">
        <f t="shared" si="34"/>
        <v>0</v>
      </c>
      <c r="AH26" s="22">
        <f t="shared" si="35"/>
        <v>0</v>
      </c>
      <c r="AI26" s="22">
        <f t="shared" si="36"/>
        <v>0</v>
      </c>
      <c r="AJ26" s="24" t="str">
        <f t="shared" si="37"/>
        <v>--</v>
      </c>
      <c r="AK26" s="22" t="str">
        <f>IFERROR(VLOOKUP(A26,#REF!,26,FALSE), "--")</f>
        <v>--</v>
      </c>
      <c r="AL26" s="22" t="str">
        <f t="shared" si="38"/>
        <v>--</v>
      </c>
      <c r="AM26" s="22" t="str">
        <f>IFERROR(VLOOKUP(A26,#REF!,12,FALSE), "--")</f>
        <v>--</v>
      </c>
      <c r="AN26" s="22" t="str">
        <f>IFERROR(VLOOKUP(A26,#REF!,4,FALSE), "--")</f>
        <v>--</v>
      </c>
      <c r="AO26" s="22">
        <f t="shared" si="39"/>
        <v>0</v>
      </c>
      <c r="AP26" s="22" t="str">
        <f>IFERROR(VLOOKUP(A26,#REF!,23,FALSE), "--")</f>
        <v>--</v>
      </c>
      <c r="AQ26" s="22" t="e">
        <f>VLOOKUP(A26,#REF!,24,FALSE)</f>
        <v>#REF!</v>
      </c>
      <c r="AR26" s="22">
        <f t="shared" si="40"/>
        <v>0</v>
      </c>
      <c r="AS26" s="22">
        <f t="shared" si="41"/>
        <v>0</v>
      </c>
      <c r="AT26" s="22">
        <f>IFERROR(VLOOKUP(A26,#REF!,19,FALSE), 0)</f>
        <v>0</v>
      </c>
      <c r="AU26" s="22">
        <f>IFERROR(VLOOKUP(A26,#REF!,18, FALSE), 0)</f>
        <v>0</v>
      </c>
      <c r="AV26" s="22">
        <f>IFERROR(VLOOKUP(A26,#REF!,18, FALSE), 0)</f>
        <v>0</v>
      </c>
      <c r="AW26" s="22">
        <f t="shared" si="42"/>
        <v>0</v>
      </c>
      <c r="AX26" s="22">
        <f t="shared" si="43"/>
        <v>205</v>
      </c>
      <c r="AY26" s="22">
        <f t="shared" si="44"/>
        <v>0</v>
      </c>
      <c r="AZ26" s="24" t="e">
        <f t="shared" si="45"/>
        <v>#DIV/0!</v>
      </c>
      <c r="BA26" s="25" t="e">
        <f t="shared" si="46"/>
        <v>#DIV/0!</v>
      </c>
      <c r="BB26" s="25"/>
      <c r="BC26" s="25"/>
      <c r="BD26" s="25"/>
      <c r="BE26" s="25"/>
      <c r="BF26" s="25"/>
      <c r="BG26" s="25"/>
      <c r="BH26" s="25"/>
      <c r="BI26" s="25"/>
    </row>
    <row r="27" spans="1:61" ht="15.75" customHeight="1" x14ac:dyDescent="0.2">
      <c r="A27" s="15">
        <v>609871</v>
      </c>
      <c r="B27" s="16" t="s">
        <v>701</v>
      </c>
      <c r="C27" s="54" t="e">
        <f>VLOOKUP(A27,#REF!,28,FALSE)</f>
        <v>#REF!</v>
      </c>
      <c r="D27" s="18" t="s">
        <v>674</v>
      </c>
      <c r="E27" s="27" t="s">
        <v>651</v>
      </c>
      <c r="F27" s="16" t="s">
        <v>46</v>
      </c>
      <c r="G27" s="16" t="s">
        <v>652</v>
      </c>
      <c r="H27" s="16" t="s">
        <v>702</v>
      </c>
      <c r="I27" s="16" t="s">
        <v>54</v>
      </c>
      <c r="J27" s="16" t="s">
        <v>703</v>
      </c>
      <c r="K27" s="16" t="s">
        <v>69</v>
      </c>
      <c r="L27" s="16" t="s">
        <v>176</v>
      </c>
      <c r="M27" s="16" t="s">
        <v>84</v>
      </c>
      <c r="N27" s="19">
        <v>274</v>
      </c>
      <c r="O27" s="19" t="str">
        <f>IFERROR(VLOOKUP(A27,#REF!,19,FALSE), "--")</f>
        <v>--</v>
      </c>
      <c r="P27" s="19" t="str">
        <f>IFERROR(VLOOKUP(A27,#REF!,20,FALSE), "--")</f>
        <v>--</v>
      </c>
      <c r="Q27" s="19" t="str">
        <f t="shared" si="26"/>
        <v>--</v>
      </c>
      <c r="R27" s="20" t="str">
        <f t="shared" si="27"/>
        <v>--</v>
      </c>
      <c r="S27" s="20" t="str">
        <f t="shared" si="28"/>
        <v>--</v>
      </c>
      <c r="T27" s="20" t="str">
        <f t="shared" si="29"/>
        <v>--</v>
      </c>
      <c r="U27" s="21" t="str">
        <f t="shared" si="30"/>
        <v>--</v>
      </c>
      <c r="V27" s="20" t="str">
        <f>IFERROR(VLOOKUP(A27,#REF!,15,FALSE), "--")</f>
        <v>--</v>
      </c>
      <c r="W27" s="20" t="str">
        <f>IFERROR(VLOOKUP(A27,#REF!,16,FALSE), "--")</f>
        <v>--</v>
      </c>
      <c r="X27" s="20" t="str">
        <f>IFERROR(VLOOKUP(A27,#REF!,17,FALSE), "--")</f>
        <v>--</v>
      </c>
      <c r="Y27" s="20" t="str">
        <f>IFERROR(VLOOKUP(A27,#REF!,18,FALSE), "--")</f>
        <v>--</v>
      </c>
      <c r="Z27" s="20" t="str">
        <f>IFERROR(VLOOKUP(A27,#REF!,25,FALSE), "--")</f>
        <v>--</v>
      </c>
      <c r="AA27" s="20" t="str">
        <f>IFERROR(VLOOKUP(A27,#REF!,26,FALSE), "--")</f>
        <v>--</v>
      </c>
      <c r="AB27" s="20">
        <f t="shared" ref="AB27:AC27" si="83">SUM(V27,X27,Z27)</f>
        <v>0</v>
      </c>
      <c r="AC27" s="20">
        <f t="shared" si="83"/>
        <v>0</v>
      </c>
      <c r="AD27" s="20">
        <f t="shared" si="32"/>
        <v>0</v>
      </c>
      <c r="AE27" s="20">
        <f t="shared" ref="AE27:AF27" si="84">SUM(O27,AB27)</f>
        <v>0</v>
      </c>
      <c r="AF27" s="20">
        <f t="shared" si="84"/>
        <v>0</v>
      </c>
      <c r="AG27" s="23">
        <f t="shared" si="34"/>
        <v>0</v>
      </c>
      <c r="AH27" s="22">
        <f t="shared" si="35"/>
        <v>0</v>
      </c>
      <c r="AI27" s="22">
        <f t="shared" si="36"/>
        <v>0</v>
      </c>
      <c r="AJ27" s="24" t="str">
        <f t="shared" si="37"/>
        <v>--</v>
      </c>
      <c r="AK27" s="22" t="str">
        <f>IFERROR(VLOOKUP(A27,#REF!,26,FALSE), "--")</f>
        <v>--</v>
      </c>
      <c r="AL27" s="22" t="str">
        <f t="shared" si="38"/>
        <v>--</v>
      </c>
      <c r="AM27" s="22" t="str">
        <f>IFERROR(VLOOKUP(A27,#REF!,12,FALSE), "--")</f>
        <v>--</v>
      </c>
      <c r="AN27" s="22" t="str">
        <f>IFERROR(VLOOKUP(A27,#REF!,4,FALSE), "--")</f>
        <v>--</v>
      </c>
      <c r="AO27" s="22">
        <f t="shared" si="39"/>
        <v>0</v>
      </c>
      <c r="AP27" s="22" t="str">
        <f>IFERROR(VLOOKUP(A27,#REF!,23,FALSE), "--")</f>
        <v>--</v>
      </c>
      <c r="AQ27" s="22" t="e">
        <f>VLOOKUP(A27,#REF!,24,FALSE)</f>
        <v>#REF!</v>
      </c>
      <c r="AR27" s="22">
        <f t="shared" si="40"/>
        <v>0</v>
      </c>
      <c r="AS27" s="22">
        <f t="shared" si="41"/>
        <v>0</v>
      </c>
      <c r="AT27" s="22">
        <f>IFERROR(VLOOKUP(A27,#REF!,19,FALSE), 0)</f>
        <v>0</v>
      </c>
      <c r="AU27" s="22">
        <f>IFERROR(VLOOKUP(A27,#REF!,18, FALSE), 0)</f>
        <v>0</v>
      </c>
      <c r="AV27" s="22">
        <f>IFERROR(VLOOKUP(A27,#REF!,18, FALSE), 0)</f>
        <v>0</v>
      </c>
      <c r="AW27" s="22">
        <f t="shared" si="42"/>
        <v>0</v>
      </c>
      <c r="AX27" s="22">
        <f t="shared" si="43"/>
        <v>274</v>
      </c>
      <c r="AY27" s="22">
        <f t="shared" si="44"/>
        <v>0</v>
      </c>
      <c r="AZ27" s="24" t="e">
        <f t="shared" si="45"/>
        <v>#DIV/0!</v>
      </c>
      <c r="BA27" s="25" t="e">
        <f t="shared" si="46"/>
        <v>#DIV/0!</v>
      </c>
      <c r="BB27" s="25"/>
      <c r="BC27" s="25"/>
      <c r="BD27" s="25"/>
      <c r="BE27" s="25"/>
      <c r="BF27" s="25"/>
      <c r="BG27" s="25"/>
      <c r="BH27" s="25"/>
      <c r="BI27" s="25"/>
    </row>
    <row r="28" spans="1:61" ht="15.75" customHeight="1" x14ac:dyDescent="0.2">
      <c r="A28" s="15">
        <v>609744</v>
      </c>
      <c r="B28" s="16" t="s">
        <v>704</v>
      </c>
      <c r="C28" s="54" t="e">
        <f>VLOOKUP(A28,#REF!,28,FALSE)</f>
        <v>#REF!</v>
      </c>
      <c r="D28" s="18" t="s">
        <v>674</v>
      </c>
      <c r="E28" s="27" t="s">
        <v>651</v>
      </c>
      <c r="F28" s="16" t="s">
        <v>52</v>
      </c>
      <c r="G28" s="16" t="s">
        <v>652</v>
      </c>
      <c r="H28" s="16" t="s">
        <v>700</v>
      </c>
      <c r="I28" s="16" t="s">
        <v>54</v>
      </c>
      <c r="J28" s="16" t="s">
        <v>660</v>
      </c>
      <c r="K28" s="16" t="s">
        <v>209</v>
      </c>
      <c r="L28" s="16" t="s">
        <v>433</v>
      </c>
      <c r="M28" s="16" t="s">
        <v>61</v>
      </c>
      <c r="N28" s="19">
        <v>255</v>
      </c>
      <c r="O28" s="19" t="str">
        <f>IFERROR(VLOOKUP(A28,#REF!,19,FALSE), "--")</f>
        <v>--</v>
      </c>
      <c r="P28" s="19" t="str">
        <f>IFERROR(VLOOKUP(A28,#REF!,20,FALSE), "--")</f>
        <v>--</v>
      </c>
      <c r="Q28" s="19" t="str">
        <f t="shared" si="26"/>
        <v>--</v>
      </c>
      <c r="R28" s="20" t="str">
        <f t="shared" si="27"/>
        <v>--</v>
      </c>
      <c r="S28" s="20" t="str">
        <f t="shared" si="28"/>
        <v>--</v>
      </c>
      <c r="T28" s="20" t="str">
        <f t="shared" si="29"/>
        <v>--</v>
      </c>
      <c r="U28" s="21" t="str">
        <f t="shared" si="30"/>
        <v>--</v>
      </c>
      <c r="V28" s="20" t="str">
        <f>IFERROR(VLOOKUP(A28,#REF!,15,FALSE), "--")</f>
        <v>--</v>
      </c>
      <c r="W28" s="20" t="str">
        <f>IFERROR(VLOOKUP(A28,#REF!,16,FALSE), "--")</f>
        <v>--</v>
      </c>
      <c r="X28" s="20" t="str">
        <f>IFERROR(VLOOKUP(A28,#REF!,17,FALSE), "--")</f>
        <v>--</v>
      </c>
      <c r="Y28" s="20" t="str">
        <f>IFERROR(VLOOKUP(A28,#REF!,18,FALSE), "--")</f>
        <v>--</v>
      </c>
      <c r="Z28" s="20" t="str">
        <f>IFERROR(VLOOKUP(A28,#REF!,25,FALSE), "--")</f>
        <v>--</v>
      </c>
      <c r="AA28" s="20" t="str">
        <f>IFERROR(VLOOKUP(A28,#REF!,26,FALSE), "--")</f>
        <v>--</v>
      </c>
      <c r="AB28" s="20">
        <f t="shared" ref="AB28:AC28" si="85">SUM(V28,X28,Z28)</f>
        <v>0</v>
      </c>
      <c r="AC28" s="20">
        <f t="shared" si="85"/>
        <v>0</v>
      </c>
      <c r="AD28" s="20">
        <f t="shared" si="32"/>
        <v>0</v>
      </c>
      <c r="AE28" s="20">
        <f t="shared" ref="AE28:AF28" si="86">SUM(O28,AB28)</f>
        <v>0</v>
      </c>
      <c r="AF28" s="20">
        <f t="shared" si="86"/>
        <v>0</v>
      </c>
      <c r="AG28" s="23">
        <f t="shared" si="34"/>
        <v>0</v>
      </c>
      <c r="AH28" s="22">
        <f t="shared" si="35"/>
        <v>0</v>
      </c>
      <c r="AI28" s="22">
        <f t="shared" si="36"/>
        <v>0</v>
      </c>
      <c r="AJ28" s="24" t="str">
        <f t="shared" si="37"/>
        <v>--</v>
      </c>
      <c r="AK28" s="22" t="str">
        <f>IFERROR(VLOOKUP(A28,#REF!,26,FALSE), "--")</f>
        <v>--</v>
      </c>
      <c r="AL28" s="22" t="str">
        <f t="shared" si="38"/>
        <v>--</v>
      </c>
      <c r="AM28" s="22" t="str">
        <f>IFERROR(VLOOKUP(A28,#REF!,12,FALSE), "--")</f>
        <v>--</v>
      </c>
      <c r="AN28" s="22" t="str">
        <f>IFERROR(VLOOKUP(A28,#REF!,4,FALSE), "--")</f>
        <v>--</v>
      </c>
      <c r="AO28" s="22">
        <f t="shared" si="39"/>
        <v>0</v>
      </c>
      <c r="AP28" s="22" t="str">
        <f>IFERROR(VLOOKUP(A28,#REF!,23,FALSE), "--")</f>
        <v>--</v>
      </c>
      <c r="AQ28" s="22" t="e">
        <f>VLOOKUP(A28,#REF!,24,FALSE)</f>
        <v>#REF!</v>
      </c>
      <c r="AR28" s="22">
        <f t="shared" si="40"/>
        <v>0</v>
      </c>
      <c r="AS28" s="22">
        <f t="shared" si="41"/>
        <v>0</v>
      </c>
      <c r="AT28" s="22">
        <f>IFERROR(VLOOKUP(A28,#REF!,19,FALSE), 0)</f>
        <v>0</v>
      </c>
      <c r="AU28" s="22">
        <f>IFERROR(VLOOKUP(A28,#REF!,18, FALSE), 0)</f>
        <v>0</v>
      </c>
      <c r="AV28" s="22">
        <f>IFERROR(VLOOKUP(A28,#REF!,18, FALSE), 0)</f>
        <v>0</v>
      </c>
      <c r="AW28" s="22">
        <f t="shared" si="42"/>
        <v>0</v>
      </c>
      <c r="AX28" s="22">
        <f t="shared" si="43"/>
        <v>255</v>
      </c>
      <c r="AY28" s="22">
        <f t="shared" si="44"/>
        <v>0</v>
      </c>
      <c r="AZ28" s="24" t="e">
        <f t="shared" si="45"/>
        <v>#DIV/0!</v>
      </c>
      <c r="BA28" s="25" t="e">
        <f t="shared" si="46"/>
        <v>#DIV/0!</v>
      </c>
      <c r="BB28" s="25"/>
      <c r="BC28" s="25"/>
      <c r="BD28" s="25"/>
      <c r="BE28" s="25"/>
      <c r="BF28" s="25"/>
      <c r="BG28" s="25"/>
      <c r="BH28" s="25"/>
      <c r="BI28" s="25"/>
    </row>
    <row r="29" spans="1:61" ht="15.75" customHeight="1" x14ac:dyDescent="0.2">
      <c r="A29" s="15">
        <v>610308</v>
      </c>
      <c r="B29" s="16" t="s">
        <v>705</v>
      </c>
      <c r="C29" s="54" t="e">
        <f>VLOOKUP(A29,#REF!,28,FALSE)</f>
        <v>#REF!</v>
      </c>
      <c r="D29" s="18" t="s">
        <v>674</v>
      </c>
      <c r="E29" s="27" t="s">
        <v>651</v>
      </c>
      <c r="F29" s="16" t="s">
        <v>46</v>
      </c>
      <c r="G29" s="16" t="s">
        <v>652</v>
      </c>
      <c r="H29" s="16" t="s">
        <v>700</v>
      </c>
      <c r="I29" s="16" t="s">
        <v>54</v>
      </c>
      <c r="J29" s="16" t="s">
        <v>654</v>
      </c>
      <c r="K29" s="16" t="s">
        <v>122</v>
      </c>
      <c r="L29" s="16" t="s">
        <v>123</v>
      </c>
      <c r="M29" s="16" t="s">
        <v>124</v>
      </c>
      <c r="N29" s="19">
        <v>97</v>
      </c>
      <c r="O29" s="19" t="str">
        <f>IFERROR(VLOOKUP(A29,#REF!,19,FALSE), "--")</f>
        <v>--</v>
      </c>
      <c r="P29" s="19" t="str">
        <f>IFERROR(VLOOKUP(A29,#REF!,20,FALSE), "--")</f>
        <v>--</v>
      </c>
      <c r="Q29" s="19" t="str">
        <f t="shared" si="26"/>
        <v>--</v>
      </c>
      <c r="R29" s="20" t="str">
        <f t="shared" si="27"/>
        <v>--</v>
      </c>
      <c r="S29" s="20" t="str">
        <f t="shared" si="28"/>
        <v>--</v>
      </c>
      <c r="T29" s="20" t="str">
        <f t="shared" si="29"/>
        <v>--</v>
      </c>
      <c r="U29" s="21" t="str">
        <f t="shared" si="30"/>
        <v>--</v>
      </c>
      <c r="V29" s="20" t="str">
        <f>IFERROR(VLOOKUP(A29,#REF!,15,FALSE), "--")</f>
        <v>--</v>
      </c>
      <c r="W29" s="20" t="str">
        <f>IFERROR(VLOOKUP(A29,#REF!,16,FALSE), "--")</f>
        <v>--</v>
      </c>
      <c r="X29" s="20" t="str">
        <f>IFERROR(VLOOKUP(A29,#REF!,17,FALSE), "--")</f>
        <v>--</v>
      </c>
      <c r="Y29" s="20" t="str">
        <f>IFERROR(VLOOKUP(A29,#REF!,18,FALSE), "--")</f>
        <v>--</v>
      </c>
      <c r="Z29" s="20" t="str">
        <f>IFERROR(VLOOKUP(A29,#REF!,25,FALSE), "--")</f>
        <v>--</v>
      </c>
      <c r="AA29" s="20" t="str">
        <f>IFERROR(VLOOKUP(A29,#REF!,26,FALSE), "--")</f>
        <v>--</v>
      </c>
      <c r="AB29" s="20">
        <f t="shared" ref="AB29:AC29" si="87">SUM(V29,X29,Z29)</f>
        <v>0</v>
      </c>
      <c r="AC29" s="20">
        <f t="shared" si="87"/>
        <v>0</v>
      </c>
      <c r="AD29" s="20">
        <f t="shared" si="32"/>
        <v>0</v>
      </c>
      <c r="AE29" s="20">
        <f t="shared" ref="AE29:AF29" si="88">SUM(O29,AB29)</f>
        <v>0</v>
      </c>
      <c r="AF29" s="20">
        <f t="shared" si="88"/>
        <v>0</v>
      </c>
      <c r="AG29" s="23">
        <f t="shared" si="34"/>
        <v>0</v>
      </c>
      <c r="AH29" s="22">
        <f t="shared" si="35"/>
        <v>0</v>
      </c>
      <c r="AI29" s="22">
        <f t="shared" si="36"/>
        <v>0</v>
      </c>
      <c r="AJ29" s="24" t="str">
        <f t="shared" si="37"/>
        <v>--</v>
      </c>
      <c r="AK29" s="22" t="str">
        <f>IFERROR(VLOOKUP(A29,#REF!,26,FALSE), "--")</f>
        <v>--</v>
      </c>
      <c r="AL29" s="22" t="str">
        <f t="shared" si="38"/>
        <v>--</v>
      </c>
      <c r="AM29" s="22" t="str">
        <f>IFERROR(VLOOKUP(A29,#REF!,12,FALSE), "--")</f>
        <v>--</v>
      </c>
      <c r="AN29" s="22" t="str">
        <f>IFERROR(VLOOKUP(A29,#REF!,4,FALSE), "--")</f>
        <v>--</v>
      </c>
      <c r="AO29" s="22">
        <f t="shared" si="39"/>
        <v>0</v>
      </c>
      <c r="AP29" s="22" t="str">
        <f>IFERROR(VLOOKUP(A29,#REF!,23,FALSE), "--")</f>
        <v>--</v>
      </c>
      <c r="AQ29" s="22" t="e">
        <f>VLOOKUP(A29,#REF!,24,FALSE)</f>
        <v>#REF!</v>
      </c>
      <c r="AR29" s="22">
        <f t="shared" si="40"/>
        <v>0</v>
      </c>
      <c r="AS29" s="22">
        <f t="shared" si="41"/>
        <v>0</v>
      </c>
      <c r="AT29" s="22">
        <f>IFERROR(VLOOKUP(A29,#REF!,19,FALSE), 0)</f>
        <v>0</v>
      </c>
      <c r="AU29" s="22">
        <f>IFERROR(VLOOKUP(A29,#REF!,18, FALSE), 0)</f>
        <v>0</v>
      </c>
      <c r="AV29" s="22">
        <f>IFERROR(VLOOKUP(A29,#REF!,18, FALSE), 0)</f>
        <v>0</v>
      </c>
      <c r="AW29" s="22">
        <f t="shared" si="42"/>
        <v>0</v>
      </c>
      <c r="AX29" s="22">
        <f t="shared" si="43"/>
        <v>97</v>
      </c>
      <c r="AY29" s="22">
        <f t="shared" si="44"/>
        <v>0</v>
      </c>
      <c r="AZ29" s="24" t="e">
        <f t="shared" si="45"/>
        <v>#DIV/0!</v>
      </c>
      <c r="BA29" s="25" t="e">
        <f t="shared" si="46"/>
        <v>#DIV/0!</v>
      </c>
      <c r="BB29" s="25"/>
      <c r="BC29" s="25"/>
      <c r="BD29" s="25"/>
      <c r="BE29" s="25"/>
      <c r="BF29" s="25"/>
      <c r="BG29" s="25"/>
      <c r="BH29" s="25"/>
      <c r="BI29" s="25"/>
    </row>
    <row r="30" spans="1:61" ht="15.75" customHeight="1" x14ac:dyDescent="0.2">
      <c r="A30" s="15">
        <v>610504</v>
      </c>
      <c r="B30" s="16" t="s">
        <v>706</v>
      </c>
      <c r="C30" s="54" t="e">
        <f>VLOOKUP(A30,#REF!,28,FALSE)</f>
        <v>#REF!</v>
      </c>
      <c r="D30" s="18" t="s">
        <v>674</v>
      </c>
      <c r="E30" s="27" t="s">
        <v>651</v>
      </c>
      <c r="F30" s="16" t="s">
        <v>46</v>
      </c>
      <c r="G30" s="16" t="s">
        <v>652</v>
      </c>
      <c r="H30" s="16" t="s">
        <v>702</v>
      </c>
      <c r="I30" s="16" t="s">
        <v>54</v>
      </c>
      <c r="J30" s="16" t="s">
        <v>703</v>
      </c>
      <c r="K30" s="16" t="s">
        <v>49</v>
      </c>
      <c r="L30" s="16" t="s">
        <v>240</v>
      </c>
      <c r="M30" s="16" t="s">
        <v>55</v>
      </c>
      <c r="N30" s="19">
        <v>117</v>
      </c>
      <c r="O30" s="19" t="str">
        <f>IFERROR(VLOOKUP(A30,#REF!,19,FALSE), "--")</f>
        <v>--</v>
      </c>
      <c r="P30" s="19" t="str">
        <f>IFERROR(VLOOKUP(A30,#REF!,20,FALSE), "--")</f>
        <v>--</v>
      </c>
      <c r="Q30" s="19" t="str">
        <f t="shared" si="26"/>
        <v>--</v>
      </c>
      <c r="R30" s="20" t="str">
        <f t="shared" si="27"/>
        <v>--</v>
      </c>
      <c r="S30" s="20" t="str">
        <f t="shared" si="28"/>
        <v>--</v>
      </c>
      <c r="T30" s="20" t="str">
        <f t="shared" si="29"/>
        <v>--</v>
      </c>
      <c r="U30" s="21" t="str">
        <f t="shared" si="30"/>
        <v>--</v>
      </c>
      <c r="V30" s="20" t="str">
        <f>IFERROR(VLOOKUP(A30,#REF!,15,FALSE), "--")</f>
        <v>--</v>
      </c>
      <c r="W30" s="20" t="str">
        <f>IFERROR(VLOOKUP(A30,#REF!,16,FALSE), "--")</f>
        <v>--</v>
      </c>
      <c r="X30" s="20" t="str">
        <f>IFERROR(VLOOKUP(A30,#REF!,17,FALSE), "--")</f>
        <v>--</v>
      </c>
      <c r="Y30" s="20" t="str">
        <f>IFERROR(VLOOKUP(A30,#REF!,18,FALSE), "--")</f>
        <v>--</v>
      </c>
      <c r="Z30" s="20" t="str">
        <f>IFERROR(VLOOKUP(A30,#REF!,25,FALSE), "--")</f>
        <v>--</v>
      </c>
      <c r="AA30" s="20" t="str">
        <f>IFERROR(VLOOKUP(A30,#REF!,26,FALSE), "--")</f>
        <v>--</v>
      </c>
      <c r="AB30" s="20">
        <f t="shared" ref="AB30:AC30" si="89">SUM(V30,X30,Z30)</f>
        <v>0</v>
      </c>
      <c r="AC30" s="20">
        <f t="shared" si="89"/>
        <v>0</v>
      </c>
      <c r="AD30" s="20">
        <f t="shared" si="32"/>
        <v>0</v>
      </c>
      <c r="AE30" s="20">
        <f t="shared" ref="AE30:AF30" si="90">SUM(O30,AB30)</f>
        <v>0</v>
      </c>
      <c r="AF30" s="20">
        <f t="shared" si="90"/>
        <v>0</v>
      </c>
      <c r="AG30" s="23">
        <f t="shared" si="34"/>
        <v>0</v>
      </c>
      <c r="AH30" s="22">
        <f t="shared" si="35"/>
        <v>0</v>
      </c>
      <c r="AI30" s="22">
        <f t="shared" si="36"/>
        <v>0</v>
      </c>
      <c r="AJ30" s="24" t="str">
        <f t="shared" si="37"/>
        <v>--</v>
      </c>
      <c r="AK30" s="22" t="str">
        <f>IFERROR(VLOOKUP(A30,#REF!,26,FALSE), "--")</f>
        <v>--</v>
      </c>
      <c r="AL30" s="22" t="str">
        <f t="shared" si="38"/>
        <v>--</v>
      </c>
      <c r="AM30" s="22" t="str">
        <f>IFERROR(VLOOKUP(A30,#REF!,12,FALSE), "--")</f>
        <v>--</v>
      </c>
      <c r="AN30" s="22" t="str">
        <f>IFERROR(VLOOKUP(A30,#REF!,4,FALSE), "--")</f>
        <v>--</v>
      </c>
      <c r="AO30" s="22">
        <f t="shared" si="39"/>
        <v>0</v>
      </c>
      <c r="AP30" s="22" t="str">
        <f>IFERROR(VLOOKUP(A30,#REF!,23,FALSE), "--")</f>
        <v>--</v>
      </c>
      <c r="AQ30" s="22" t="e">
        <f>VLOOKUP(A30,#REF!,24,FALSE)</f>
        <v>#REF!</v>
      </c>
      <c r="AR30" s="22">
        <f t="shared" si="40"/>
        <v>0</v>
      </c>
      <c r="AS30" s="22">
        <f t="shared" si="41"/>
        <v>0</v>
      </c>
      <c r="AT30" s="22">
        <f>IFERROR(VLOOKUP(A30,#REF!,19,FALSE), 0)</f>
        <v>0</v>
      </c>
      <c r="AU30" s="22">
        <f>IFERROR(VLOOKUP(A30,#REF!,18, FALSE), 0)</f>
        <v>0</v>
      </c>
      <c r="AV30" s="22">
        <f>IFERROR(VLOOKUP(A30,#REF!,18, FALSE), 0)</f>
        <v>0</v>
      </c>
      <c r="AW30" s="22">
        <f t="shared" si="42"/>
        <v>0</v>
      </c>
      <c r="AX30" s="22">
        <f t="shared" si="43"/>
        <v>117</v>
      </c>
      <c r="AY30" s="22">
        <f t="shared" si="44"/>
        <v>0</v>
      </c>
      <c r="AZ30" s="24" t="e">
        <f t="shared" si="45"/>
        <v>#DIV/0!</v>
      </c>
      <c r="BA30" s="25" t="e">
        <f t="shared" si="46"/>
        <v>#DIV/0!</v>
      </c>
      <c r="BB30" s="25"/>
      <c r="BC30" s="25"/>
      <c r="BD30" s="25"/>
      <c r="BE30" s="25"/>
      <c r="BF30" s="25"/>
      <c r="BG30" s="25"/>
      <c r="BH30" s="25"/>
      <c r="BI30" s="25"/>
    </row>
    <row r="31" spans="1:61" ht="15.75" customHeight="1" x14ac:dyDescent="0.2">
      <c r="A31" s="15">
        <v>609766</v>
      </c>
      <c r="B31" s="16" t="s">
        <v>707</v>
      </c>
      <c r="C31" s="54" t="e">
        <f>VLOOKUP(A31,#REF!,28,FALSE)</f>
        <v>#REF!</v>
      </c>
      <c r="D31" s="18" t="s">
        <v>674</v>
      </c>
      <c r="E31" s="27" t="s">
        <v>651</v>
      </c>
      <c r="F31" s="16" t="s">
        <v>52</v>
      </c>
      <c r="G31" s="16" t="s">
        <v>652</v>
      </c>
      <c r="H31" s="16" t="s">
        <v>700</v>
      </c>
      <c r="I31" s="16" t="s">
        <v>54</v>
      </c>
      <c r="J31" s="16" t="s">
        <v>660</v>
      </c>
      <c r="K31" s="16" t="s">
        <v>209</v>
      </c>
      <c r="L31" s="16" t="s">
        <v>256</v>
      </c>
      <c r="M31" s="16" t="s">
        <v>87</v>
      </c>
      <c r="N31" s="19">
        <v>211</v>
      </c>
      <c r="O31" s="19" t="str">
        <f>IFERROR(VLOOKUP(A31,#REF!,19,FALSE), "--")</f>
        <v>--</v>
      </c>
      <c r="P31" s="19" t="str">
        <f>IFERROR(VLOOKUP(A31,#REF!,20,FALSE), "--")</f>
        <v>--</v>
      </c>
      <c r="Q31" s="19" t="str">
        <f t="shared" si="26"/>
        <v>--</v>
      </c>
      <c r="R31" s="20" t="str">
        <f t="shared" si="27"/>
        <v>--</v>
      </c>
      <c r="S31" s="20" t="str">
        <f t="shared" si="28"/>
        <v>--</v>
      </c>
      <c r="T31" s="20" t="str">
        <f t="shared" si="29"/>
        <v>--</v>
      </c>
      <c r="U31" s="21" t="str">
        <f t="shared" si="30"/>
        <v>--</v>
      </c>
      <c r="V31" s="20" t="str">
        <f>IFERROR(VLOOKUP(A31,#REF!,15,FALSE), "--")</f>
        <v>--</v>
      </c>
      <c r="W31" s="20" t="str">
        <f>IFERROR(VLOOKUP(A31,#REF!,16,FALSE), "--")</f>
        <v>--</v>
      </c>
      <c r="X31" s="20" t="str">
        <f>IFERROR(VLOOKUP(A31,#REF!,17,FALSE), "--")</f>
        <v>--</v>
      </c>
      <c r="Y31" s="20" t="str">
        <f>IFERROR(VLOOKUP(A31,#REF!,18,FALSE), "--")</f>
        <v>--</v>
      </c>
      <c r="Z31" s="20" t="str">
        <f>IFERROR(VLOOKUP(A31,#REF!,25,FALSE), "--")</f>
        <v>--</v>
      </c>
      <c r="AA31" s="20" t="str">
        <f>IFERROR(VLOOKUP(A31,#REF!,26,FALSE), "--")</f>
        <v>--</v>
      </c>
      <c r="AB31" s="20">
        <f t="shared" ref="AB31:AC31" si="91">SUM(V31,X31,Z31)</f>
        <v>0</v>
      </c>
      <c r="AC31" s="20">
        <f t="shared" si="91"/>
        <v>0</v>
      </c>
      <c r="AD31" s="20">
        <f t="shared" si="32"/>
        <v>0</v>
      </c>
      <c r="AE31" s="20">
        <f t="shared" ref="AE31:AF31" si="92">SUM(O31,AB31)</f>
        <v>0</v>
      </c>
      <c r="AF31" s="20">
        <f t="shared" si="92"/>
        <v>0</v>
      </c>
      <c r="AG31" s="23">
        <f t="shared" si="34"/>
        <v>0</v>
      </c>
      <c r="AH31" s="22">
        <f t="shared" si="35"/>
        <v>0</v>
      </c>
      <c r="AI31" s="22">
        <f t="shared" si="36"/>
        <v>0</v>
      </c>
      <c r="AJ31" s="24" t="str">
        <f t="shared" si="37"/>
        <v>--</v>
      </c>
      <c r="AK31" s="22" t="str">
        <f>IFERROR(VLOOKUP(A31,#REF!,26,FALSE), "--")</f>
        <v>--</v>
      </c>
      <c r="AL31" s="22" t="str">
        <f t="shared" si="38"/>
        <v>--</v>
      </c>
      <c r="AM31" s="22" t="str">
        <f>IFERROR(VLOOKUP(A31,#REF!,12,FALSE), "--")</f>
        <v>--</v>
      </c>
      <c r="AN31" s="22" t="str">
        <f>IFERROR(VLOOKUP(A31,#REF!,4,FALSE), "--")</f>
        <v>--</v>
      </c>
      <c r="AO31" s="22">
        <f t="shared" si="39"/>
        <v>0</v>
      </c>
      <c r="AP31" s="22" t="str">
        <f>IFERROR(VLOOKUP(A31,#REF!,23,FALSE), "--")</f>
        <v>--</v>
      </c>
      <c r="AQ31" s="22" t="e">
        <f>VLOOKUP(A31,#REF!,24,FALSE)</f>
        <v>#REF!</v>
      </c>
      <c r="AR31" s="22">
        <f t="shared" si="40"/>
        <v>0</v>
      </c>
      <c r="AS31" s="22">
        <f t="shared" si="41"/>
        <v>0</v>
      </c>
      <c r="AT31" s="22">
        <f>IFERROR(VLOOKUP(A31,#REF!,19,FALSE), 0)</f>
        <v>0</v>
      </c>
      <c r="AU31" s="22">
        <f>IFERROR(VLOOKUP(A31,#REF!,18, FALSE), 0)</f>
        <v>0</v>
      </c>
      <c r="AV31" s="22">
        <f>IFERROR(VLOOKUP(A31,#REF!,18, FALSE), 0)</f>
        <v>0</v>
      </c>
      <c r="AW31" s="22">
        <f t="shared" si="42"/>
        <v>0</v>
      </c>
      <c r="AX31" s="22">
        <f t="shared" si="43"/>
        <v>211</v>
      </c>
      <c r="AY31" s="22">
        <f t="shared" si="44"/>
        <v>0</v>
      </c>
      <c r="AZ31" s="24" t="e">
        <f t="shared" si="45"/>
        <v>#DIV/0!</v>
      </c>
      <c r="BA31" s="25" t="e">
        <f t="shared" si="46"/>
        <v>#DIV/0!</v>
      </c>
      <c r="BB31" s="25"/>
      <c r="BC31" s="25"/>
      <c r="BD31" s="25"/>
      <c r="BE31" s="25"/>
      <c r="BF31" s="25"/>
      <c r="BG31" s="25"/>
      <c r="BH31" s="25"/>
      <c r="BI31" s="25"/>
    </row>
    <row r="32" spans="1:61" ht="15.75" customHeight="1" x14ac:dyDescent="0.2">
      <c r="A32" s="15">
        <v>610163</v>
      </c>
      <c r="B32" s="16" t="s">
        <v>708</v>
      </c>
      <c r="C32" s="54" t="e">
        <f>VLOOKUP(A32,#REF!,28,FALSE)</f>
        <v>#REF!</v>
      </c>
      <c r="D32" s="18" t="s">
        <v>674</v>
      </c>
      <c r="E32" s="27" t="s">
        <v>651</v>
      </c>
      <c r="F32" s="16" t="s">
        <v>46</v>
      </c>
      <c r="G32" s="16" t="s">
        <v>652</v>
      </c>
      <c r="H32" s="16" t="s">
        <v>702</v>
      </c>
      <c r="I32" s="16" t="s">
        <v>54</v>
      </c>
      <c r="J32" s="16" t="s">
        <v>703</v>
      </c>
      <c r="K32" s="16" t="s">
        <v>92</v>
      </c>
      <c r="L32" s="16" t="s">
        <v>229</v>
      </c>
      <c r="M32" s="16" t="s">
        <v>87</v>
      </c>
      <c r="N32" s="19">
        <v>241</v>
      </c>
      <c r="O32" s="19" t="str">
        <f>IFERROR(VLOOKUP(A32,#REF!,19,FALSE), "--")</f>
        <v>--</v>
      </c>
      <c r="P32" s="19" t="str">
        <f>IFERROR(VLOOKUP(A32,#REF!,20,FALSE), "--")</f>
        <v>--</v>
      </c>
      <c r="Q32" s="19" t="str">
        <f t="shared" si="26"/>
        <v>--</v>
      </c>
      <c r="R32" s="20" t="str">
        <f t="shared" si="27"/>
        <v>--</v>
      </c>
      <c r="S32" s="20" t="str">
        <f t="shared" si="28"/>
        <v>--</v>
      </c>
      <c r="T32" s="20" t="str">
        <f t="shared" si="29"/>
        <v>--</v>
      </c>
      <c r="U32" s="21" t="str">
        <f t="shared" si="30"/>
        <v>--</v>
      </c>
      <c r="V32" s="20" t="str">
        <f>IFERROR(VLOOKUP(A32,#REF!,15,FALSE), "--")</f>
        <v>--</v>
      </c>
      <c r="W32" s="20" t="str">
        <f>IFERROR(VLOOKUP(A32,#REF!,16,FALSE), "--")</f>
        <v>--</v>
      </c>
      <c r="X32" s="20" t="str">
        <f>IFERROR(VLOOKUP(A32,#REF!,17,FALSE), "--")</f>
        <v>--</v>
      </c>
      <c r="Y32" s="20" t="str">
        <f>IFERROR(VLOOKUP(A32,#REF!,18,FALSE), "--")</f>
        <v>--</v>
      </c>
      <c r="Z32" s="20" t="str">
        <f>IFERROR(VLOOKUP(A32,#REF!,25,FALSE), "--")</f>
        <v>--</v>
      </c>
      <c r="AA32" s="20" t="str">
        <f>IFERROR(VLOOKUP(A32,#REF!,26,FALSE), "--")</f>
        <v>--</v>
      </c>
      <c r="AB32" s="20">
        <f t="shared" ref="AB32:AC32" si="93">SUM(V32,X32,Z32)</f>
        <v>0</v>
      </c>
      <c r="AC32" s="20">
        <f t="shared" si="93"/>
        <v>0</v>
      </c>
      <c r="AD32" s="20">
        <f t="shared" si="32"/>
        <v>0</v>
      </c>
      <c r="AE32" s="20">
        <f t="shared" ref="AE32:AF32" si="94">SUM(O32,AB32)</f>
        <v>0</v>
      </c>
      <c r="AF32" s="20">
        <f t="shared" si="94"/>
        <v>0</v>
      </c>
      <c r="AG32" s="23">
        <f t="shared" si="34"/>
        <v>0</v>
      </c>
      <c r="AH32" s="22">
        <f t="shared" si="35"/>
        <v>0</v>
      </c>
      <c r="AI32" s="22">
        <f t="shared" si="36"/>
        <v>0</v>
      </c>
      <c r="AJ32" s="24" t="str">
        <f t="shared" si="37"/>
        <v>--</v>
      </c>
      <c r="AK32" s="22" t="str">
        <f>IFERROR(VLOOKUP(A32,#REF!,26,FALSE), "--")</f>
        <v>--</v>
      </c>
      <c r="AL32" s="22" t="str">
        <f t="shared" si="38"/>
        <v>--</v>
      </c>
      <c r="AM32" s="22" t="str">
        <f>IFERROR(VLOOKUP(A32,#REF!,12,FALSE), "--")</f>
        <v>--</v>
      </c>
      <c r="AN32" s="22" t="str">
        <f>IFERROR(VLOOKUP(A32,#REF!,4,FALSE), "--")</f>
        <v>--</v>
      </c>
      <c r="AO32" s="22">
        <f t="shared" si="39"/>
        <v>0</v>
      </c>
      <c r="AP32" s="22" t="str">
        <f>IFERROR(VLOOKUP(A32,#REF!,23,FALSE), "--")</f>
        <v>--</v>
      </c>
      <c r="AQ32" s="22" t="e">
        <f>VLOOKUP(A32,#REF!,24,FALSE)</f>
        <v>#REF!</v>
      </c>
      <c r="AR32" s="22">
        <f t="shared" si="40"/>
        <v>0</v>
      </c>
      <c r="AS32" s="22">
        <f t="shared" si="41"/>
        <v>0</v>
      </c>
      <c r="AT32" s="22">
        <f>IFERROR(VLOOKUP(A32,#REF!,19,FALSE), 0)</f>
        <v>0</v>
      </c>
      <c r="AU32" s="22">
        <f>IFERROR(VLOOKUP(A32,#REF!,18, FALSE), 0)</f>
        <v>0</v>
      </c>
      <c r="AV32" s="22">
        <f>IFERROR(VLOOKUP(A32,#REF!,18, FALSE), 0)</f>
        <v>0</v>
      </c>
      <c r="AW32" s="22">
        <f t="shared" si="42"/>
        <v>0</v>
      </c>
      <c r="AX32" s="22">
        <f t="shared" si="43"/>
        <v>241</v>
      </c>
      <c r="AY32" s="22">
        <f t="shared" si="44"/>
        <v>0</v>
      </c>
      <c r="AZ32" s="24" t="e">
        <f t="shared" si="45"/>
        <v>#DIV/0!</v>
      </c>
      <c r="BA32" s="25" t="e">
        <f t="shared" si="46"/>
        <v>#DIV/0!</v>
      </c>
      <c r="BB32" s="25"/>
      <c r="BC32" s="25"/>
      <c r="BD32" s="25"/>
      <c r="BE32" s="25"/>
      <c r="BF32" s="25"/>
      <c r="BG32" s="25"/>
      <c r="BH32" s="25"/>
      <c r="BI32" s="25"/>
    </row>
    <row r="33" spans="1:61" ht="15.75" customHeight="1" x14ac:dyDescent="0.2">
      <c r="A33" s="15">
        <v>609745</v>
      </c>
      <c r="B33" s="16" t="s">
        <v>709</v>
      </c>
      <c r="C33" s="54" t="e">
        <f>VLOOKUP(A33,#REF!,28,FALSE)</f>
        <v>#REF!</v>
      </c>
      <c r="D33" s="18" t="s">
        <v>674</v>
      </c>
      <c r="E33" s="27" t="s">
        <v>651</v>
      </c>
      <c r="F33" s="16" t="s">
        <v>52</v>
      </c>
      <c r="G33" s="16" t="s">
        <v>652</v>
      </c>
      <c r="H33" s="16" t="s">
        <v>700</v>
      </c>
      <c r="I33" s="16" t="s">
        <v>54</v>
      </c>
      <c r="J33" s="56">
        <v>44512</v>
      </c>
      <c r="K33" s="29" t="s">
        <v>49</v>
      </c>
      <c r="L33" s="16" t="s">
        <v>196</v>
      </c>
      <c r="M33" s="16" t="s">
        <v>70</v>
      </c>
      <c r="N33" s="19">
        <v>371</v>
      </c>
      <c r="O33" s="19" t="str">
        <f>IFERROR(VLOOKUP(A33,#REF!,19,FALSE), "--")</f>
        <v>--</v>
      </c>
      <c r="P33" s="19" t="str">
        <f>IFERROR(VLOOKUP(A33,#REF!,20,FALSE), "--")</f>
        <v>--</v>
      </c>
      <c r="Q33" s="19" t="str">
        <f t="shared" si="26"/>
        <v>--</v>
      </c>
      <c r="R33" s="20" t="str">
        <f t="shared" si="27"/>
        <v>--</v>
      </c>
      <c r="S33" s="20" t="str">
        <f t="shared" si="28"/>
        <v>--</v>
      </c>
      <c r="T33" s="20" t="str">
        <f t="shared" si="29"/>
        <v>--</v>
      </c>
      <c r="U33" s="21" t="str">
        <f t="shared" si="30"/>
        <v>--</v>
      </c>
      <c r="V33" s="20" t="str">
        <f>IFERROR(VLOOKUP(A33,#REF!,15,FALSE), "--")</f>
        <v>--</v>
      </c>
      <c r="W33" s="20" t="str">
        <f>IFERROR(VLOOKUP(A33,#REF!,16,FALSE), "--")</f>
        <v>--</v>
      </c>
      <c r="X33" s="20" t="str">
        <f>IFERROR(VLOOKUP(A33,#REF!,17,FALSE), "--")</f>
        <v>--</v>
      </c>
      <c r="Y33" s="20" t="str">
        <f>IFERROR(VLOOKUP(A33,#REF!,18,FALSE), "--")</f>
        <v>--</v>
      </c>
      <c r="Z33" s="20" t="str">
        <f>IFERROR(VLOOKUP(A33,#REF!,25,FALSE), "--")</f>
        <v>--</v>
      </c>
      <c r="AA33" s="20" t="str">
        <f>IFERROR(VLOOKUP(A33,#REF!,26,FALSE), "--")</f>
        <v>--</v>
      </c>
      <c r="AB33" s="20">
        <f t="shared" ref="AB33:AC33" si="95">SUM(V33,X33,Z33)</f>
        <v>0</v>
      </c>
      <c r="AC33" s="20">
        <f t="shared" si="95"/>
        <v>0</v>
      </c>
      <c r="AD33" s="20">
        <f t="shared" si="32"/>
        <v>0</v>
      </c>
      <c r="AE33" s="20">
        <f t="shared" ref="AE33:AF33" si="96">SUM(O33,AB33)</f>
        <v>0</v>
      </c>
      <c r="AF33" s="20">
        <f t="shared" si="96"/>
        <v>0</v>
      </c>
      <c r="AG33" s="23">
        <f t="shared" si="34"/>
        <v>0</v>
      </c>
      <c r="AH33" s="22">
        <f t="shared" si="35"/>
        <v>0</v>
      </c>
      <c r="AI33" s="22">
        <f t="shared" si="36"/>
        <v>0</v>
      </c>
      <c r="AJ33" s="24" t="str">
        <f t="shared" si="37"/>
        <v>--</v>
      </c>
      <c r="AK33" s="22" t="str">
        <f>IFERROR(VLOOKUP(A33,#REF!,26,FALSE), "--")</f>
        <v>--</v>
      </c>
      <c r="AL33" s="22" t="str">
        <f t="shared" si="38"/>
        <v>--</v>
      </c>
      <c r="AM33" s="22" t="str">
        <f>IFERROR(VLOOKUP(A33,#REF!,12,FALSE), "--")</f>
        <v>--</v>
      </c>
      <c r="AN33" s="22" t="str">
        <f>IFERROR(VLOOKUP(A33,#REF!,4,FALSE), "--")</f>
        <v>--</v>
      </c>
      <c r="AO33" s="22">
        <f t="shared" si="39"/>
        <v>0</v>
      </c>
      <c r="AP33" s="22" t="str">
        <f>IFERROR(VLOOKUP(A33,#REF!,23,FALSE), "--")</f>
        <v>--</v>
      </c>
      <c r="AQ33" s="22" t="e">
        <f>VLOOKUP(A33,#REF!,24,FALSE)</f>
        <v>#REF!</v>
      </c>
      <c r="AR33" s="22">
        <f t="shared" si="40"/>
        <v>0</v>
      </c>
      <c r="AS33" s="22">
        <f t="shared" si="41"/>
        <v>0</v>
      </c>
      <c r="AT33" s="22">
        <f>IFERROR(VLOOKUP(A33,#REF!,19,FALSE), 0)</f>
        <v>0</v>
      </c>
      <c r="AU33" s="22">
        <f>IFERROR(VLOOKUP(A33,#REF!,18, FALSE), 0)</f>
        <v>0</v>
      </c>
      <c r="AV33" s="22">
        <f>IFERROR(VLOOKUP(A33,#REF!,18, FALSE), 0)</f>
        <v>0</v>
      </c>
      <c r="AW33" s="22">
        <f t="shared" si="42"/>
        <v>0</v>
      </c>
      <c r="AX33" s="22">
        <f t="shared" si="43"/>
        <v>371</v>
      </c>
      <c r="AY33" s="22">
        <f t="shared" si="44"/>
        <v>0</v>
      </c>
      <c r="AZ33" s="24" t="e">
        <f t="shared" si="45"/>
        <v>#DIV/0!</v>
      </c>
      <c r="BA33" s="25" t="e">
        <f t="shared" si="46"/>
        <v>#DIV/0!</v>
      </c>
      <c r="BB33" s="25"/>
      <c r="BC33" s="25"/>
      <c r="BD33" s="25"/>
      <c r="BE33" s="25"/>
      <c r="BF33" s="25"/>
      <c r="BG33" s="25"/>
      <c r="BH33" s="25"/>
      <c r="BI33" s="25"/>
    </row>
    <row r="34" spans="1:61" ht="15.75" customHeight="1" x14ac:dyDescent="0.2">
      <c r="A34" s="15">
        <v>610087</v>
      </c>
      <c r="B34" s="16" t="s">
        <v>710</v>
      </c>
      <c r="C34" s="54" t="e">
        <f>VLOOKUP(A34,#REF!,28,FALSE)</f>
        <v>#REF!</v>
      </c>
      <c r="D34" s="18" t="s">
        <v>674</v>
      </c>
      <c r="E34" s="27" t="s">
        <v>651</v>
      </c>
      <c r="F34" s="16" t="s">
        <v>46</v>
      </c>
      <c r="G34" s="16" t="s">
        <v>652</v>
      </c>
      <c r="H34" s="16" t="s">
        <v>700</v>
      </c>
      <c r="I34" s="16" t="s">
        <v>54</v>
      </c>
      <c r="J34" s="16" t="s">
        <v>658</v>
      </c>
      <c r="K34" s="16" t="s">
        <v>69</v>
      </c>
      <c r="L34" s="16" t="s">
        <v>214</v>
      </c>
      <c r="M34" s="16" t="s">
        <v>80</v>
      </c>
      <c r="N34" s="19">
        <v>218</v>
      </c>
      <c r="O34" s="19" t="str">
        <f>IFERROR(VLOOKUP(A34,#REF!,19,FALSE), "--")</f>
        <v>--</v>
      </c>
      <c r="P34" s="19" t="str">
        <f>IFERROR(VLOOKUP(A34,#REF!,20,FALSE), "--")</f>
        <v>--</v>
      </c>
      <c r="Q34" s="19" t="str">
        <f t="shared" si="26"/>
        <v>--</v>
      </c>
      <c r="R34" s="20" t="str">
        <f t="shared" si="27"/>
        <v>--</v>
      </c>
      <c r="S34" s="20" t="str">
        <f t="shared" si="28"/>
        <v>--</v>
      </c>
      <c r="T34" s="20" t="str">
        <f t="shared" si="29"/>
        <v>--</v>
      </c>
      <c r="U34" s="21" t="str">
        <f t="shared" si="30"/>
        <v>--</v>
      </c>
      <c r="V34" s="20" t="str">
        <f>IFERROR(VLOOKUP(A34,#REF!,15,FALSE), "--")</f>
        <v>--</v>
      </c>
      <c r="W34" s="20" t="str">
        <f>IFERROR(VLOOKUP(A34,#REF!,16,FALSE), "--")</f>
        <v>--</v>
      </c>
      <c r="X34" s="20" t="str">
        <f>IFERROR(VLOOKUP(A34,#REF!,17,FALSE), "--")</f>
        <v>--</v>
      </c>
      <c r="Y34" s="20" t="str">
        <f>IFERROR(VLOOKUP(A34,#REF!,18,FALSE), "--")</f>
        <v>--</v>
      </c>
      <c r="Z34" s="20" t="str">
        <f>IFERROR(VLOOKUP(A34,#REF!,25,FALSE), "--")</f>
        <v>--</v>
      </c>
      <c r="AA34" s="20" t="str">
        <f>IFERROR(VLOOKUP(A34,#REF!,26,FALSE), "--")</f>
        <v>--</v>
      </c>
      <c r="AB34" s="20">
        <f t="shared" ref="AB34:AC34" si="97">SUM(V34,X34,Z34)</f>
        <v>0</v>
      </c>
      <c r="AC34" s="20">
        <f t="shared" si="97"/>
        <v>0</v>
      </c>
      <c r="AD34" s="20">
        <f t="shared" si="32"/>
        <v>0</v>
      </c>
      <c r="AE34" s="20">
        <f t="shared" ref="AE34:AF34" si="98">SUM(O34,AB34)</f>
        <v>0</v>
      </c>
      <c r="AF34" s="20">
        <f t="shared" si="98"/>
        <v>0</v>
      </c>
      <c r="AG34" s="23">
        <f t="shared" si="34"/>
        <v>0</v>
      </c>
      <c r="AH34" s="22">
        <f t="shared" si="35"/>
        <v>0</v>
      </c>
      <c r="AI34" s="22">
        <f t="shared" si="36"/>
        <v>0</v>
      </c>
      <c r="AJ34" s="24" t="str">
        <f t="shared" si="37"/>
        <v>--</v>
      </c>
      <c r="AK34" s="22" t="str">
        <f>IFERROR(VLOOKUP(A34,#REF!,26,FALSE), "--")</f>
        <v>--</v>
      </c>
      <c r="AL34" s="22" t="str">
        <f t="shared" si="38"/>
        <v>--</v>
      </c>
      <c r="AM34" s="22" t="str">
        <f>IFERROR(VLOOKUP(A34,#REF!,12,FALSE), "--")</f>
        <v>--</v>
      </c>
      <c r="AN34" s="22" t="str">
        <f>IFERROR(VLOOKUP(A34,#REF!,4,FALSE), "--")</f>
        <v>--</v>
      </c>
      <c r="AO34" s="22">
        <f t="shared" si="39"/>
        <v>0</v>
      </c>
      <c r="AP34" s="22" t="str">
        <f>IFERROR(VLOOKUP(A34,#REF!,23,FALSE), "--")</f>
        <v>--</v>
      </c>
      <c r="AQ34" s="22" t="e">
        <f>VLOOKUP(A34,#REF!,24,FALSE)</f>
        <v>#REF!</v>
      </c>
      <c r="AR34" s="22">
        <f t="shared" si="40"/>
        <v>0</v>
      </c>
      <c r="AS34" s="22">
        <f t="shared" si="41"/>
        <v>0</v>
      </c>
      <c r="AT34" s="22">
        <f>IFERROR(VLOOKUP(A34,#REF!,19,FALSE), 0)</f>
        <v>0</v>
      </c>
      <c r="AU34" s="22">
        <f>IFERROR(VLOOKUP(A34,#REF!,18, FALSE), 0)</f>
        <v>0</v>
      </c>
      <c r="AV34" s="22">
        <f>IFERROR(VLOOKUP(A34,#REF!,18, FALSE), 0)</f>
        <v>0</v>
      </c>
      <c r="AW34" s="22">
        <f t="shared" si="42"/>
        <v>0</v>
      </c>
      <c r="AX34" s="22">
        <f t="shared" si="43"/>
        <v>218</v>
      </c>
      <c r="AY34" s="22">
        <f t="shared" si="44"/>
        <v>0</v>
      </c>
      <c r="AZ34" s="24" t="e">
        <f t="shared" si="45"/>
        <v>#DIV/0!</v>
      </c>
      <c r="BA34" s="25" t="e">
        <f t="shared" si="46"/>
        <v>#DIV/0!</v>
      </c>
      <c r="BB34" s="25"/>
      <c r="BC34" s="25"/>
      <c r="BD34" s="25"/>
      <c r="BE34" s="25"/>
      <c r="BF34" s="25"/>
      <c r="BG34" s="25"/>
      <c r="BH34" s="25"/>
      <c r="BI34" s="25"/>
    </row>
    <row r="35" spans="1:61" ht="15.75" customHeight="1" x14ac:dyDescent="0.2">
      <c r="A35" s="15">
        <v>610083</v>
      </c>
      <c r="B35" s="16" t="s">
        <v>711</v>
      </c>
      <c r="C35" s="54" t="e">
        <f>VLOOKUP(A35,#REF!,28,FALSE)</f>
        <v>#REF!</v>
      </c>
      <c r="D35" s="18" t="s">
        <v>674</v>
      </c>
      <c r="E35" s="27" t="s">
        <v>651</v>
      </c>
      <c r="F35" s="16" t="s">
        <v>46</v>
      </c>
      <c r="G35" s="16" t="s">
        <v>652</v>
      </c>
      <c r="H35" s="16" t="s">
        <v>700</v>
      </c>
      <c r="I35" s="16" t="s">
        <v>54</v>
      </c>
      <c r="J35" s="16" t="s">
        <v>659</v>
      </c>
      <c r="K35" s="16" t="s">
        <v>92</v>
      </c>
      <c r="L35" s="16" t="s">
        <v>231</v>
      </c>
      <c r="M35" s="16" t="s">
        <v>87</v>
      </c>
      <c r="N35" s="19">
        <v>288</v>
      </c>
      <c r="O35" s="19" t="str">
        <f>IFERROR(VLOOKUP(A35,#REF!,19,FALSE), "--")</f>
        <v>--</v>
      </c>
      <c r="P35" s="19" t="str">
        <f>IFERROR(VLOOKUP(A35,#REF!,20,FALSE), "--")</f>
        <v>--</v>
      </c>
      <c r="Q35" s="19" t="str">
        <f t="shared" si="26"/>
        <v>--</v>
      </c>
      <c r="R35" s="20" t="str">
        <f t="shared" si="27"/>
        <v>--</v>
      </c>
      <c r="S35" s="20" t="str">
        <f t="shared" si="28"/>
        <v>--</v>
      </c>
      <c r="T35" s="20" t="str">
        <f t="shared" si="29"/>
        <v>--</v>
      </c>
      <c r="U35" s="21" t="str">
        <f t="shared" si="30"/>
        <v>--</v>
      </c>
      <c r="V35" s="20" t="str">
        <f>IFERROR(VLOOKUP(A35,#REF!,15,FALSE), "--")</f>
        <v>--</v>
      </c>
      <c r="W35" s="20" t="str">
        <f>IFERROR(VLOOKUP(A35,#REF!,16,FALSE), "--")</f>
        <v>--</v>
      </c>
      <c r="X35" s="20" t="str">
        <f>IFERROR(VLOOKUP(A35,#REF!,17,FALSE), "--")</f>
        <v>--</v>
      </c>
      <c r="Y35" s="20" t="str">
        <f>IFERROR(VLOOKUP(A35,#REF!,18,FALSE), "--")</f>
        <v>--</v>
      </c>
      <c r="Z35" s="20" t="str">
        <f>IFERROR(VLOOKUP(A35,#REF!,25,FALSE), "--")</f>
        <v>--</v>
      </c>
      <c r="AA35" s="20" t="str">
        <f>IFERROR(VLOOKUP(A35,#REF!,26,FALSE), "--")</f>
        <v>--</v>
      </c>
      <c r="AB35" s="20">
        <f t="shared" ref="AB35:AC35" si="99">SUM(V35,X35,Z35)</f>
        <v>0</v>
      </c>
      <c r="AC35" s="20">
        <f t="shared" si="99"/>
        <v>0</v>
      </c>
      <c r="AD35" s="20">
        <f t="shared" si="32"/>
        <v>0</v>
      </c>
      <c r="AE35" s="20">
        <f t="shared" ref="AE35:AF35" si="100">SUM(O35,AB35)</f>
        <v>0</v>
      </c>
      <c r="AF35" s="20">
        <f t="shared" si="100"/>
        <v>0</v>
      </c>
      <c r="AG35" s="23">
        <f t="shared" si="34"/>
        <v>0</v>
      </c>
      <c r="AH35" s="22">
        <f t="shared" si="35"/>
        <v>0</v>
      </c>
      <c r="AI35" s="22">
        <f t="shared" si="36"/>
        <v>0</v>
      </c>
      <c r="AJ35" s="24" t="str">
        <f t="shared" si="37"/>
        <v>--</v>
      </c>
      <c r="AK35" s="22" t="str">
        <f>IFERROR(VLOOKUP(A35,#REF!,26,FALSE), "--")</f>
        <v>--</v>
      </c>
      <c r="AL35" s="22" t="str">
        <f t="shared" si="38"/>
        <v>--</v>
      </c>
      <c r="AM35" s="22" t="str">
        <f>IFERROR(VLOOKUP(A35,#REF!,12,FALSE), "--")</f>
        <v>--</v>
      </c>
      <c r="AN35" s="22" t="str">
        <f>IFERROR(VLOOKUP(A35,#REF!,4,FALSE), "--")</f>
        <v>--</v>
      </c>
      <c r="AO35" s="22">
        <f t="shared" si="39"/>
        <v>0</v>
      </c>
      <c r="AP35" s="22" t="str">
        <f>IFERROR(VLOOKUP(A35,#REF!,23,FALSE), "--")</f>
        <v>--</v>
      </c>
      <c r="AQ35" s="22" t="e">
        <f>VLOOKUP(A35,#REF!,24,FALSE)</f>
        <v>#REF!</v>
      </c>
      <c r="AR35" s="22">
        <f t="shared" si="40"/>
        <v>0</v>
      </c>
      <c r="AS35" s="22">
        <f t="shared" si="41"/>
        <v>0</v>
      </c>
      <c r="AT35" s="22">
        <f>IFERROR(VLOOKUP(A35,#REF!,19,FALSE), 0)</f>
        <v>0</v>
      </c>
      <c r="AU35" s="22">
        <f>IFERROR(VLOOKUP(A35,#REF!,18, FALSE), 0)</f>
        <v>0</v>
      </c>
      <c r="AV35" s="22">
        <f>IFERROR(VLOOKUP(A35,#REF!,18, FALSE), 0)</f>
        <v>0</v>
      </c>
      <c r="AW35" s="22">
        <f t="shared" si="42"/>
        <v>0</v>
      </c>
      <c r="AX35" s="22">
        <f t="shared" si="43"/>
        <v>288</v>
      </c>
      <c r="AY35" s="22">
        <f t="shared" si="44"/>
        <v>0</v>
      </c>
      <c r="AZ35" s="24" t="e">
        <f t="shared" si="45"/>
        <v>#DIV/0!</v>
      </c>
      <c r="BA35" s="25" t="e">
        <f t="shared" si="46"/>
        <v>#DIV/0!</v>
      </c>
      <c r="BB35" s="25"/>
      <c r="BC35" s="25"/>
      <c r="BD35" s="25"/>
      <c r="BE35" s="25"/>
      <c r="BF35" s="25"/>
      <c r="BG35" s="25"/>
      <c r="BH35" s="25"/>
      <c r="BI35" s="25"/>
    </row>
    <row r="36" spans="1:61" ht="15.75" customHeight="1" x14ac:dyDescent="0.2">
      <c r="A36" s="15">
        <v>400163</v>
      </c>
      <c r="B36" s="16" t="s">
        <v>712</v>
      </c>
      <c r="C36" s="54" t="e">
        <f>VLOOKUP(A36,#REF!,28,FALSE)</f>
        <v>#REF!</v>
      </c>
      <c r="D36" s="18" t="s">
        <v>674</v>
      </c>
      <c r="E36" s="27" t="s">
        <v>651</v>
      </c>
      <c r="F36" s="16" t="s">
        <v>46</v>
      </c>
      <c r="G36" s="16" t="s">
        <v>592</v>
      </c>
      <c r="H36" s="16" t="s">
        <v>653</v>
      </c>
      <c r="I36" s="16" t="s">
        <v>54</v>
      </c>
      <c r="J36" s="16" t="s">
        <v>713</v>
      </c>
      <c r="K36" s="16" t="s">
        <v>592</v>
      </c>
      <c r="L36" s="16" t="s">
        <v>90</v>
      </c>
      <c r="M36" s="16" t="s">
        <v>70</v>
      </c>
      <c r="N36" s="19">
        <v>801</v>
      </c>
      <c r="O36" s="19" t="str">
        <f>IFERROR(VLOOKUP(A36,#REF!,19,FALSE), "--")</f>
        <v>--</v>
      </c>
      <c r="P36" s="19" t="str">
        <f>IFERROR(VLOOKUP(A36,#REF!,20,FALSE), "--")</f>
        <v>--</v>
      </c>
      <c r="Q36" s="19" t="str">
        <f t="shared" si="26"/>
        <v>--</v>
      </c>
      <c r="R36" s="20" t="str">
        <f t="shared" si="27"/>
        <v>--</v>
      </c>
      <c r="S36" s="20" t="str">
        <f t="shared" si="28"/>
        <v>--</v>
      </c>
      <c r="T36" s="20" t="str">
        <f t="shared" si="29"/>
        <v>--</v>
      </c>
      <c r="U36" s="21" t="str">
        <f t="shared" si="30"/>
        <v>--</v>
      </c>
      <c r="V36" s="20" t="str">
        <f>IFERROR(VLOOKUP(A36,#REF!,15,FALSE), "--")</f>
        <v>--</v>
      </c>
      <c r="W36" s="20" t="str">
        <f>IFERROR(VLOOKUP(A36,#REF!,16,FALSE), "--")</f>
        <v>--</v>
      </c>
      <c r="X36" s="20" t="str">
        <f>IFERROR(VLOOKUP(A36,#REF!,17,FALSE), "--")</f>
        <v>--</v>
      </c>
      <c r="Y36" s="20" t="str">
        <f>IFERROR(VLOOKUP(A36,#REF!,18,FALSE), "--")</f>
        <v>--</v>
      </c>
      <c r="Z36" s="20" t="str">
        <f>IFERROR(VLOOKUP(A36,#REF!,25,FALSE), "--")</f>
        <v>--</v>
      </c>
      <c r="AA36" s="20" t="str">
        <f>IFERROR(VLOOKUP(A36,#REF!,26,FALSE), "--")</f>
        <v>--</v>
      </c>
      <c r="AB36" s="20">
        <f t="shared" ref="AB36:AC36" si="101">SUM(V36,X36,Z36)</f>
        <v>0</v>
      </c>
      <c r="AC36" s="20">
        <f t="shared" si="101"/>
        <v>0</v>
      </c>
      <c r="AD36" s="20">
        <f t="shared" si="32"/>
        <v>0</v>
      </c>
      <c r="AE36" s="20">
        <f t="shared" ref="AE36:AF36" si="102">SUM(O36,AB36)</f>
        <v>0</v>
      </c>
      <c r="AF36" s="20">
        <f t="shared" si="102"/>
        <v>0</v>
      </c>
      <c r="AG36" s="23">
        <f t="shared" si="34"/>
        <v>0</v>
      </c>
      <c r="AH36" s="22">
        <f t="shared" si="35"/>
        <v>0</v>
      </c>
      <c r="AI36" s="22">
        <f t="shared" si="36"/>
        <v>0</v>
      </c>
      <c r="AJ36" s="24" t="str">
        <f t="shared" si="37"/>
        <v>--</v>
      </c>
      <c r="AK36" s="22" t="str">
        <f>IFERROR(VLOOKUP(A36,#REF!,26,FALSE), "--")</f>
        <v>--</v>
      </c>
      <c r="AL36" s="22" t="str">
        <f t="shared" si="38"/>
        <v>--</v>
      </c>
      <c r="AM36" s="22" t="str">
        <f>IFERROR(VLOOKUP(A36,#REF!,12,FALSE), "--")</f>
        <v>--</v>
      </c>
      <c r="AN36" s="22" t="str">
        <f>IFERROR(VLOOKUP(A36,#REF!,4,FALSE), "--")</f>
        <v>--</v>
      </c>
      <c r="AO36" s="22">
        <f t="shared" si="39"/>
        <v>0</v>
      </c>
      <c r="AP36" s="22" t="str">
        <f>IFERROR(VLOOKUP(A36,#REF!,23,FALSE), "--")</f>
        <v>--</v>
      </c>
      <c r="AQ36" s="22" t="e">
        <f>VLOOKUP(A36,#REF!,24,FALSE)</f>
        <v>#REF!</v>
      </c>
      <c r="AR36" s="22">
        <f t="shared" si="40"/>
        <v>0</v>
      </c>
      <c r="AS36" s="22">
        <f t="shared" si="41"/>
        <v>0</v>
      </c>
      <c r="AT36" s="22">
        <f>IFERROR(VLOOKUP(A36,#REF!,19,FALSE), 0)</f>
        <v>0</v>
      </c>
      <c r="AU36" s="22">
        <f>IFERROR(VLOOKUP(A36,#REF!,18, FALSE), 0)</f>
        <v>0</v>
      </c>
      <c r="AV36" s="22">
        <f>IFERROR(VLOOKUP(A36,#REF!,18, FALSE), 0)</f>
        <v>0</v>
      </c>
      <c r="AW36" s="22">
        <f t="shared" si="42"/>
        <v>0</v>
      </c>
      <c r="AX36" s="22">
        <f t="shared" si="43"/>
        <v>801</v>
      </c>
      <c r="AY36" s="22">
        <f t="shared" si="44"/>
        <v>0</v>
      </c>
      <c r="AZ36" s="24" t="e">
        <f t="shared" si="45"/>
        <v>#DIV/0!</v>
      </c>
      <c r="BA36" s="25" t="e">
        <f t="shared" si="46"/>
        <v>#DIV/0!</v>
      </c>
      <c r="BB36" s="41"/>
      <c r="BC36" s="25"/>
      <c r="BD36" s="26" t="e">
        <f>VLOOKUP(A36,#REF!,18,FALSE)</f>
        <v>#REF!</v>
      </c>
      <c r="BE36" s="26" t="e">
        <f>VLOOKUP(A36,#REF!,21,FALSE)</f>
        <v>#REF!</v>
      </c>
      <c r="BF36" s="26" t="e">
        <f>VLOOKUP(A36,#REF!,22,FALSE)</f>
        <v>#REF!</v>
      </c>
      <c r="BG36" s="26" t="e">
        <f>VLOOKUP(A36,#REF!, 23,FALSE)</f>
        <v>#REF!</v>
      </c>
      <c r="BH36" s="26" t="e">
        <f>AS36-BD36</f>
        <v>#REF!</v>
      </c>
      <c r="BI36" s="26"/>
    </row>
    <row r="37" spans="1:61" ht="15.75" customHeight="1" x14ac:dyDescent="0.2">
      <c r="A37" s="15">
        <v>400105</v>
      </c>
      <c r="B37" s="16" t="s">
        <v>714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34"/>
      <c r="S37" s="34"/>
      <c r="T37" s="34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F37" s="34"/>
      <c r="AG37" s="35"/>
      <c r="AH37" s="33"/>
      <c r="AI37" s="33"/>
      <c r="AJ37" s="33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3"/>
      <c r="BA37" s="33"/>
      <c r="BB37" s="42"/>
      <c r="BC37" s="33"/>
      <c r="BD37" s="33"/>
      <c r="BE37" s="33"/>
      <c r="BF37" s="33"/>
      <c r="BG37" s="33"/>
      <c r="BH37" s="33"/>
      <c r="BI37" s="33"/>
    </row>
    <row r="38" spans="1:61" ht="15.75" customHeight="1" x14ac:dyDescent="0.2">
      <c r="A38" s="15">
        <v>400096</v>
      </c>
      <c r="B38" s="16" t="s">
        <v>697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34"/>
      <c r="S38" s="34"/>
      <c r="T38" s="34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4"/>
      <c r="AF38" s="34"/>
      <c r="AG38" s="35"/>
      <c r="AH38" s="33"/>
      <c r="AI38" s="33"/>
      <c r="AJ38" s="33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3"/>
      <c r="BA38" s="33"/>
      <c r="BB38" s="42"/>
      <c r="BC38" s="33"/>
      <c r="BD38" s="33"/>
      <c r="BE38" s="33"/>
      <c r="BF38" s="33"/>
      <c r="BG38" s="33"/>
      <c r="BH38" s="33"/>
      <c r="BI38" s="33"/>
    </row>
    <row r="39" spans="1:61" ht="15.75" customHeight="1" x14ac:dyDescent="0.2">
      <c r="A39" s="15">
        <v>400009</v>
      </c>
      <c r="B39" s="16" t="s">
        <v>715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34"/>
      <c r="S39" s="34"/>
      <c r="T39" s="34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4"/>
      <c r="AF39" s="34"/>
      <c r="AG39" s="35"/>
      <c r="AH39" s="33"/>
      <c r="AI39" s="33"/>
      <c r="AJ39" s="33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3"/>
      <c r="BA39" s="33"/>
      <c r="BB39" s="42"/>
      <c r="BC39" s="33"/>
      <c r="BD39" s="33"/>
      <c r="BE39" s="33"/>
      <c r="BF39" s="33"/>
      <c r="BG39" s="33"/>
      <c r="BH39" s="33"/>
      <c r="BI39" s="33"/>
    </row>
    <row r="40" spans="1:61" ht="15.75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34"/>
      <c r="S40" s="34"/>
      <c r="T40" s="34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4"/>
      <c r="AG40" s="35"/>
      <c r="AH40" s="33"/>
      <c r="AI40" s="33"/>
      <c r="AJ40" s="33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3"/>
      <c r="BA40" s="33"/>
      <c r="BB40" s="42"/>
      <c r="BC40" s="33"/>
      <c r="BD40" s="33"/>
      <c r="BE40" s="33"/>
      <c r="BF40" s="33"/>
      <c r="BG40" s="33"/>
      <c r="BH40" s="33"/>
      <c r="BI40" s="33"/>
    </row>
    <row r="41" spans="1:61" ht="15.75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34"/>
      <c r="S41" s="34"/>
      <c r="T41" s="34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4"/>
      <c r="AF41" s="34"/>
      <c r="AG41" s="35"/>
      <c r="AH41" s="33"/>
      <c r="AI41" s="33"/>
      <c r="AJ41" s="33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3"/>
      <c r="BA41" s="33"/>
      <c r="BB41" s="42"/>
      <c r="BC41" s="33"/>
      <c r="BD41" s="33"/>
      <c r="BE41" s="33"/>
      <c r="BF41" s="33"/>
      <c r="BG41" s="33"/>
      <c r="BH41" s="33"/>
      <c r="BI41" s="33"/>
    </row>
    <row r="42" spans="1:61" ht="15.75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34"/>
      <c r="S42" s="34"/>
      <c r="T42" s="34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4"/>
      <c r="AF42" s="34"/>
      <c r="AG42" s="35"/>
      <c r="AH42" s="33"/>
      <c r="AI42" s="33"/>
      <c r="AJ42" s="33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3"/>
      <c r="BA42" s="33"/>
      <c r="BB42" s="42"/>
      <c r="BC42" s="33"/>
      <c r="BD42" s="33"/>
      <c r="BE42" s="33"/>
      <c r="BF42" s="33"/>
      <c r="BG42" s="33"/>
      <c r="BH42" s="33"/>
      <c r="BI42" s="33"/>
    </row>
    <row r="43" spans="1:61" ht="15.75" customHeigh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34"/>
      <c r="S43" s="34"/>
      <c r="T43" s="34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4"/>
      <c r="AF43" s="34"/>
      <c r="AG43" s="35"/>
      <c r="AH43" s="33"/>
      <c r="AI43" s="33"/>
      <c r="AJ43" s="33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3"/>
      <c r="BA43" s="33"/>
      <c r="BB43" s="42"/>
      <c r="BC43" s="33"/>
      <c r="BD43" s="33"/>
      <c r="BE43" s="33"/>
      <c r="BF43" s="33"/>
      <c r="BG43" s="33"/>
      <c r="BH43" s="33"/>
      <c r="BI43" s="33"/>
    </row>
    <row r="44" spans="1:61" ht="15.75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34"/>
      <c r="S44" s="34"/>
      <c r="T44" s="34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4"/>
      <c r="AF44" s="34"/>
      <c r="AG44" s="35"/>
      <c r="AH44" s="33"/>
      <c r="AI44" s="33"/>
      <c r="AJ44" s="33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3"/>
      <c r="BA44" s="33"/>
      <c r="BB44" s="42"/>
      <c r="BC44" s="33"/>
      <c r="BD44" s="33"/>
      <c r="BE44" s="33"/>
      <c r="BF44" s="33"/>
      <c r="BG44" s="33"/>
      <c r="BH44" s="33"/>
      <c r="BI44" s="33"/>
    </row>
    <row r="45" spans="1:61" ht="15.75" customHeight="1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34"/>
      <c r="S45" s="34"/>
      <c r="T45" s="34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4"/>
      <c r="AF45" s="34"/>
      <c r="AG45" s="35"/>
      <c r="AH45" s="33"/>
      <c r="AI45" s="33"/>
      <c r="AJ45" s="33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3"/>
      <c r="BA45" s="33"/>
      <c r="BB45" s="42"/>
      <c r="BC45" s="33"/>
      <c r="BD45" s="33"/>
      <c r="BE45" s="33"/>
      <c r="BF45" s="33"/>
      <c r="BG45" s="33"/>
      <c r="BH45" s="33"/>
      <c r="BI45" s="33"/>
    </row>
    <row r="46" spans="1:61" ht="15.75" customHeight="1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34"/>
      <c r="S46" s="34"/>
      <c r="T46" s="34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4"/>
      <c r="AF46" s="34"/>
      <c r="AG46" s="35"/>
      <c r="AH46" s="33"/>
      <c r="AI46" s="33"/>
      <c r="AJ46" s="33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3"/>
      <c r="BA46" s="33"/>
      <c r="BB46" s="42"/>
      <c r="BC46" s="33"/>
      <c r="BD46" s="33"/>
      <c r="BE46" s="33"/>
      <c r="BF46" s="33"/>
      <c r="BG46" s="33"/>
      <c r="BH46" s="33"/>
      <c r="BI46" s="33"/>
    </row>
    <row r="47" spans="1:61" ht="15.75" customHeigh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4"/>
      <c r="S47" s="34"/>
      <c r="T47" s="34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4"/>
      <c r="AF47" s="34"/>
      <c r="AG47" s="35"/>
      <c r="AH47" s="33"/>
      <c r="AI47" s="33"/>
      <c r="AJ47" s="33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3"/>
      <c r="BA47" s="33"/>
      <c r="BB47" s="42"/>
      <c r="BC47" s="33"/>
      <c r="BD47" s="33"/>
      <c r="BE47" s="33"/>
      <c r="BF47" s="33"/>
      <c r="BG47" s="33"/>
      <c r="BH47" s="33"/>
      <c r="BI47" s="33"/>
    </row>
    <row r="48" spans="1:61" ht="15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4"/>
      <c r="S48" s="34"/>
      <c r="T48" s="34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/>
      <c r="AF48" s="34"/>
      <c r="AG48" s="35"/>
      <c r="AH48" s="33"/>
      <c r="AI48" s="33"/>
      <c r="AJ48" s="33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3"/>
      <c r="BA48" s="33"/>
      <c r="BB48" s="42"/>
      <c r="BC48" s="33"/>
      <c r="BD48" s="33"/>
      <c r="BE48" s="33"/>
      <c r="BF48" s="33"/>
      <c r="BG48" s="33"/>
      <c r="BH48" s="33"/>
      <c r="BI48" s="33"/>
    </row>
    <row r="49" spans="1:61" ht="15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4"/>
      <c r="S49" s="34"/>
      <c r="T49" s="34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4"/>
      <c r="AF49" s="34"/>
      <c r="AG49" s="35"/>
      <c r="AH49" s="33"/>
      <c r="AI49" s="33"/>
      <c r="AJ49" s="33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3"/>
      <c r="BA49" s="33"/>
      <c r="BB49" s="42"/>
      <c r="BC49" s="33"/>
      <c r="BD49" s="33"/>
      <c r="BE49" s="33"/>
      <c r="BF49" s="33"/>
      <c r="BG49" s="33"/>
      <c r="BH49" s="33"/>
      <c r="BI49" s="33"/>
    </row>
    <row r="50" spans="1:61" ht="15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4"/>
      <c r="S50" s="34"/>
      <c r="T50" s="34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4"/>
      <c r="AF50" s="34"/>
      <c r="AG50" s="35"/>
      <c r="AH50" s="33"/>
      <c r="AI50" s="33"/>
      <c r="AJ50" s="33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3"/>
      <c r="BA50" s="33"/>
      <c r="BB50" s="42"/>
      <c r="BC50" s="33"/>
      <c r="BD50" s="33"/>
      <c r="BE50" s="33"/>
      <c r="BF50" s="33"/>
      <c r="BG50" s="33"/>
      <c r="BH50" s="33"/>
      <c r="BI50" s="33"/>
    </row>
    <row r="51" spans="1:61" ht="15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4"/>
      <c r="S51" s="34"/>
      <c r="T51" s="34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4"/>
      <c r="AF51" s="34"/>
      <c r="AG51" s="35"/>
      <c r="AH51" s="33"/>
      <c r="AI51" s="33"/>
      <c r="AJ51" s="33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3"/>
      <c r="BA51" s="33"/>
      <c r="BB51" s="42"/>
      <c r="BC51" s="33"/>
      <c r="BD51" s="33"/>
      <c r="BE51" s="33"/>
      <c r="BF51" s="33"/>
      <c r="BG51" s="33"/>
      <c r="BH51" s="33"/>
      <c r="BI51" s="33"/>
    </row>
    <row r="52" spans="1:61" ht="15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4"/>
      <c r="S52" s="34"/>
      <c r="T52" s="34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4"/>
      <c r="AF52" s="34"/>
      <c r="AG52" s="35"/>
      <c r="AH52" s="33"/>
      <c r="AI52" s="33"/>
      <c r="AJ52" s="33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3"/>
      <c r="BA52" s="33"/>
      <c r="BB52" s="42"/>
      <c r="BC52" s="33"/>
      <c r="BD52" s="33"/>
      <c r="BE52" s="33"/>
      <c r="BF52" s="33"/>
      <c r="BG52" s="33"/>
      <c r="BH52" s="33"/>
      <c r="BI52" s="33"/>
    </row>
    <row r="53" spans="1:61" ht="15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4"/>
      <c r="S53" s="34"/>
      <c r="T53" s="34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4"/>
      <c r="AF53" s="34"/>
      <c r="AG53" s="35"/>
      <c r="AH53" s="33"/>
      <c r="AI53" s="33"/>
      <c r="AJ53" s="33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3"/>
      <c r="BA53" s="33"/>
      <c r="BB53" s="42"/>
      <c r="BC53" s="33"/>
      <c r="BD53" s="33"/>
      <c r="BE53" s="33"/>
      <c r="BF53" s="33"/>
      <c r="BG53" s="33"/>
      <c r="BH53" s="33"/>
      <c r="BI53" s="33"/>
    </row>
    <row r="54" spans="1:61" ht="15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4"/>
      <c r="S54" s="34"/>
      <c r="T54" s="34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4"/>
      <c r="AF54" s="34"/>
      <c r="AG54" s="35"/>
      <c r="AH54" s="33"/>
      <c r="AI54" s="33"/>
      <c r="AJ54" s="33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3"/>
      <c r="BA54" s="33"/>
      <c r="BB54" s="42"/>
      <c r="BC54" s="33"/>
      <c r="BD54" s="33"/>
      <c r="BE54" s="33"/>
      <c r="BF54" s="33"/>
      <c r="BG54" s="33"/>
      <c r="BH54" s="33"/>
      <c r="BI54" s="33"/>
    </row>
    <row r="55" spans="1:61" ht="15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4"/>
      <c r="S55" s="34"/>
      <c r="T55" s="34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4"/>
      <c r="AF55" s="34"/>
      <c r="AG55" s="35"/>
      <c r="AH55" s="33"/>
      <c r="AI55" s="33"/>
      <c r="AJ55" s="33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3"/>
      <c r="BA55" s="33"/>
      <c r="BB55" s="42"/>
      <c r="BC55" s="33"/>
      <c r="BD55" s="33"/>
      <c r="BE55" s="33"/>
      <c r="BF55" s="33"/>
      <c r="BG55" s="33"/>
      <c r="BH55" s="33"/>
      <c r="BI55" s="33"/>
    </row>
    <row r="56" spans="1:61" ht="15" x14ac:dyDescent="0.2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4"/>
      <c r="S56" s="34"/>
      <c r="T56" s="34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4"/>
      <c r="AF56" s="34"/>
      <c r="AG56" s="35"/>
      <c r="AH56" s="33"/>
      <c r="AI56" s="33"/>
      <c r="AJ56" s="33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3"/>
      <c r="BA56" s="33"/>
      <c r="BB56" s="42"/>
      <c r="BC56" s="33"/>
      <c r="BD56" s="33"/>
      <c r="BE56" s="33"/>
      <c r="BF56" s="33"/>
      <c r="BG56" s="33"/>
      <c r="BH56" s="33"/>
      <c r="BI56" s="33"/>
    </row>
    <row r="57" spans="1:61" ht="15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34"/>
      <c r="S57" s="34"/>
      <c r="T57" s="34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4"/>
      <c r="AF57" s="34"/>
      <c r="AG57" s="35"/>
      <c r="AH57" s="33"/>
      <c r="AI57" s="33"/>
      <c r="AJ57" s="33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3"/>
      <c r="BA57" s="33"/>
      <c r="BB57" s="42"/>
      <c r="BC57" s="33"/>
      <c r="BD57" s="33"/>
      <c r="BE57" s="33"/>
      <c r="BF57" s="33"/>
      <c r="BG57" s="33"/>
      <c r="BH57" s="33"/>
      <c r="BI57" s="33"/>
    </row>
    <row r="58" spans="1:61" ht="15" x14ac:dyDescent="0.2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34"/>
      <c r="S58" s="34"/>
      <c r="T58" s="34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4"/>
      <c r="AF58" s="34"/>
      <c r="AG58" s="35"/>
      <c r="AH58" s="33"/>
      <c r="AI58" s="33"/>
      <c r="AJ58" s="33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3"/>
      <c r="BA58" s="33"/>
      <c r="BB58" s="42"/>
      <c r="BC58" s="33"/>
      <c r="BD58" s="33"/>
      <c r="BE58" s="33"/>
      <c r="BF58" s="33"/>
      <c r="BG58" s="33"/>
      <c r="BH58" s="33"/>
      <c r="BI58" s="33"/>
    </row>
    <row r="59" spans="1:61" ht="15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34"/>
      <c r="S59" s="34"/>
      <c r="T59" s="34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4"/>
      <c r="AF59" s="34"/>
      <c r="AG59" s="35"/>
      <c r="AH59" s="33"/>
      <c r="AI59" s="33"/>
      <c r="AJ59" s="33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3"/>
      <c r="BA59" s="33"/>
      <c r="BB59" s="42"/>
      <c r="BC59" s="33"/>
      <c r="BD59" s="33"/>
      <c r="BE59" s="33"/>
      <c r="BF59" s="33"/>
      <c r="BG59" s="33"/>
      <c r="BH59" s="33"/>
      <c r="BI59" s="33"/>
    </row>
    <row r="60" spans="1:61" ht="15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34"/>
      <c r="S60" s="34"/>
      <c r="T60" s="34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4"/>
      <c r="AF60" s="34"/>
      <c r="AG60" s="35"/>
      <c r="AH60" s="33"/>
      <c r="AI60" s="33"/>
      <c r="AJ60" s="33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3"/>
      <c r="BA60" s="33"/>
      <c r="BB60" s="42"/>
      <c r="BC60" s="33"/>
      <c r="BD60" s="33"/>
      <c r="BE60" s="33"/>
      <c r="BF60" s="33"/>
      <c r="BG60" s="33"/>
      <c r="BH60" s="33"/>
      <c r="BI60" s="33"/>
    </row>
    <row r="61" spans="1:61" ht="15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34"/>
      <c r="S61" s="34"/>
      <c r="T61" s="34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4"/>
      <c r="AF61" s="34"/>
      <c r="AG61" s="35"/>
      <c r="AH61" s="33"/>
      <c r="AI61" s="33"/>
      <c r="AJ61" s="33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3"/>
      <c r="BA61" s="33"/>
      <c r="BB61" s="42"/>
      <c r="BC61" s="33"/>
      <c r="BD61" s="33"/>
      <c r="BE61" s="33"/>
      <c r="BF61" s="33"/>
      <c r="BG61" s="33"/>
      <c r="BH61" s="33"/>
      <c r="BI61" s="33"/>
    </row>
    <row r="62" spans="1:61" ht="15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34"/>
      <c r="S62" s="34"/>
      <c r="T62" s="34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4"/>
      <c r="AF62" s="34"/>
      <c r="AG62" s="35"/>
      <c r="AH62" s="33"/>
      <c r="AI62" s="33"/>
      <c r="AJ62" s="33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3"/>
      <c r="BA62" s="33"/>
      <c r="BB62" s="42"/>
      <c r="BC62" s="33"/>
      <c r="BD62" s="33"/>
      <c r="BE62" s="33"/>
      <c r="BF62" s="33"/>
      <c r="BG62" s="33"/>
      <c r="BH62" s="33"/>
      <c r="BI62" s="33"/>
    </row>
    <row r="63" spans="1:61" ht="15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34"/>
      <c r="S63" s="34"/>
      <c r="T63" s="34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4"/>
      <c r="AF63" s="34"/>
      <c r="AG63" s="35"/>
      <c r="AH63" s="33"/>
      <c r="AI63" s="33"/>
      <c r="AJ63" s="33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3"/>
      <c r="BA63" s="33"/>
      <c r="BB63" s="42"/>
      <c r="BC63" s="33"/>
      <c r="BD63" s="33"/>
      <c r="BE63" s="33"/>
      <c r="BF63" s="33"/>
      <c r="BG63" s="33"/>
      <c r="BH63" s="33"/>
      <c r="BI63" s="33"/>
    </row>
    <row r="64" spans="1:61" ht="15" x14ac:dyDescent="0.2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34"/>
      <c r="S64" s="34"/>
      <c r="T64" s="34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4"/>
      <c r="AF64" s="34"/>
      <c r="AG64" s="35"/>
      <c r="AH64" s="33"/>
      <c r="AI64" s="33"/>
      <c r="AJ64" s="33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3"/>
      <c r="BA64" s="33"/>
      <c r="BB64" s="42"/>
      <c r="BC64" s="33"/>
      <c r="BD64" s="33"/>
      <c r="BE64" s="33"/>
      <c r="BF64" s="33"/>
      <c r="BG64" s="33"/>
      <c r="BH64" s="33"/>
      <c r="BI64" s="33"/>
    </row>
    <row r="65" spans="1:61" ht="15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34"/>
      <c r="S65" s="34"/>
      <c r="T65" s="34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4"/>
      <c r="AF65" s="34"/>
      <c r="AG65" s="35"/>
      <c r="AH65" s="33"/>
      <c r="AI65" s="33"/>
      <c r="AJ65" s="33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3"/>
      <c r="BA65" s="33"/>
      <c r="BB65" s="42"/>
      <c r="BC65" s="33"/>
      <c r="BD65" s="33"/>
      <c r="BE65" s="33"/>
      <c r="BF65" s="33"/>
      <c r="BG65" s="33"/>
      <c r="BH65" s="33"/>
      <c r="BI65" s="33"/>
    </row>
    <row r="66" spans="1:61" ht="15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34"/>
      <c r="S66" s="34"/>
      <c r="T66" s="34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4"/>
      <c r="AF66" s="34"/>
      <c r="AG66" s="35"/>
      <c r="AH66" s="33"/>
      <c r="AI66" s="33"/>
      <c r="AJ66" s="33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3"/>
      <c r="BA66" s="33"/>
      <c r="BB66" s="42"/>
      <c r="BC66" s="33"/>
      <c r="BD66" s="33"/>
      <c r="BE66" s="33"/>
      <c r="BF66" s="33"/>
      <c r="BG66" s="33"/>
      <c r="BH66" s="33"/>
      <c r="BI66" s="33"/>
    </row>
    <row r="67" spans="1:61" ht="15" x14ac:dyDescent="0.2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34"/>
      <c r="S67" s="34"/>
      <c r="T67" s="34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4"/>
      <c r="AF67" s="34"/>
      <c r="AG67" s="35"/>
      <c r="AH67" s="33"/>
      <c r="AI67" s="33"/>
      <c r="AJ67" s="33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3"/>
      <c r="BA67" s="33"/>
      <c r="BB67" s="42"/>
      <c r="BC67" s="33"/>
      <c r="BD67" s="33"/>
      <c r="BE67" s="33"/>
      <c r="BF67" s="33"/>
      <c r="BG67" s="33"/>
      <c r="BH67" s="33"/>
      <c r="BI67" s="33"/>
    </row>
    <row r="68" spans="1:61" ht="15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34"/>
      <c r="S68" s="34"/>
      <c r="T68" s="34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4"/>
      <c r="AF68" s="34"/>
      <c r="AG68" s="35"/>
      <c r="AH68" s="33"/>
      <c r="AI68" s="33"/>
      <c r="AJ68" s="33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3"/>
      <c r="BA68" s="33"/>
      <c r="BB68" s="42"/>
      <c r="BC68" s="33"/>
      <c r="BD68" s="33"/>
      <c r="BE68" s="33"/>
      <c r="BF68" s="33"/>
      <c r="BG68" s="33"/>
      <c r="BH68" s="33"/>
      <c r="BI68" s="33"/>
    </row>
    <row r="69" spans="1:61" ht="15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34"/>
      <c r="S69" s="34"/>
      <c r="T69" s="34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4"/>
      <c r="AF69" s="34"/>
      <c r="AG69" s="35"/>
      <c r="AH69" s="33"/>
      <c r="AI69" s="33"/>
      <c r="AJ69" s="33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3"/>
      <c r="BA69" s="33"/>
      <c r="BB69" s="42"/>
      <c r="BC69" s="33"/>
      <c r="BD69" s="33"/>
      <c r="BE69" s="33"/>
      <c r="BF69" s="33"/>
      <c r="BG69" s="33"/>
      <c r="BH69" s="33"/>
      <c r="BI69" s="33"/>
    </row>
    <row r="70" spans="1:61" ht="15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34"/>
      <c r="S70" s="34"/>
      <c r="T70" s="34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4"/>
      <c r="AF70" s="34"/>
      <c r="AG70" s="35"/>
      <c r="AH70" s="33"/>
      <c r="AI70" s="33"/>
      <c r="AJ70" s="33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3"/>
      <c r="BA70" s="33"/>
      <c r="BB70" s="42"/>
      <c r="BC70" s="33"/>
      <c r="BD70" s="33"/>
      <c r="BE70" s="33"/>
      <c r="BF70" s="33"/>
      <c r="BG70" s="33"/>
      <c r="BH70" s="33"/>
      <c r="BI70" s="33"/>
    </row>
    <row r="71" spans="1:61" ht="15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34"/>
      <c r="S71" s="34"/>
      <c r="T71" s="34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4"/>
      <c r="AF71" s="34"/>
      <c r="AG71" s="35"/>
      <c r="AH71" s="33"/>
      <c r="AI71" s="33"/>
      <c r="AJ71" s="33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3"/>
      <c r="BA71" s="33"/>
      <c r="BB71" s="42"/>
      <c r="BC71" s="33"/>
      <c r="BD71" s="33"/>
      <c r="BE71" s="33"/>
      <c r="BF71" s="33"/>
      <c r="BG71" s="33"/>
      <c r="BH71" s="33"/>
      <c r="BI71" s="33"/>
    </row>
    <row r="72" spans="1:61" ht="15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34"/>
      <c r="S72" s="34"/>
      <c r="T72" s="34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4"/>
      <c r="AG72" s="35"/>
      <c r="AH72" s="33"/>
      <c r="AI72" s="33"/>
      <c r="AJ72" s="33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3"/>
      <c r="BA72" s="33"/>
      <c r="BB72" s="42"/>
      <c r="BC72" s="33"/>
      <c r="BD72" s="33"/>
      <c r="BE72" s="33"/>
      <c r="BF72" s="33"/>
      <c r="BG72" s="33"/>
      <c r="BH72" s="33"/>
      <c r="BI72" s="33"/>
    </row>
    <row r="73" spans="1:61" ht="15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34"/>
      <c r="S73" s="34"/>
      <c r="T73" s="34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4"/>
      <c r="AF73" s="34"/>
      <c r="AG73" s="35"/>
      <c r="AH73" s="33"/>
      <c r="AI73" s="33"/>
      <c r="AJ73" s="33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3"/>
      <c r="BA73" s="33"/>
      <c r="BB73" s="42"/>
      <c r="BC73" s="33"/>
      <c r="BD73" s="33"/>
      <c r="BE73" s="33"/>
      <c r="BF73" s="33"/>
      <c r="BG73" s="33"/>
      <c r="BH73" s="33"/>
      <c r="BI73" s="33"/>
    </row>
    <row r="74" spans="1:61" ht="15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34"/>
      <c r="S74" s="34"/>
      <c r="T74" s="34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4"/>
      <c r="AF74" s="34"/>
      <c r="AG74" s="35"/>
      <c r="AH74" s="33"/>
      <c r="AI74" s="33"/>
      <c r="AJ74" s="33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3"/>
      <c r="BA74" s="33"/>
      <c r="BB74" s="42"/>
      <c r="BC74" s="33"/>
      <c r="BD74" s="33"/>
      <c r="BE74" s="33"/>
      <c r="BF74" s="33"/>
      <c r="BG74" s="33"/>
      <c r="BH74" s="33"/>
      <c r="BI74" s="33"/>
    </row>
    <row r="75" spans="1:61" ht="15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34"/>
      <c r="S75" s="34"/>
      <c r="T75" s="34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4"/>
      <c r="AF75" s="34"/>
      <c r="AG75" s="35"/>
      <c r="AH75" s="33"/>
      <c r="AI75" s="33"/>
      <c r="AJ75" s="33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3"/>
      <c r="BA75" s="33"/>
      <c r="BB75" s="42"/>
      <c r="BC75" s="33"/>
      <c r="BD75" s="33"/>
      <c r="BE75" s="33"/>
      <c r="BF75" s="33"/>
      <c r="BG75" s="33"/>
      <c r="BH75" s="33"/>
      <c r="BI75" s="33"/>
    </row>
    <row r="76" spans="1:61" ht="15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34"/>
      <c r="S76" s="34"/>
      <c r="T76" s="34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4"/>
      <c r="AF76" s="34"/>
      <c r="AG76" s="35"/>
      <c r="AH76" s="33"/>
      <c r="AI76" s="33"/>
      <c r="AJ76" s="33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3"/>
      <c r="BA76" s="33"/>
      <c r="BB76" s="42"/>
      <c r="BC76" s="33"/>
      <c r="BD76" s="33"/>
      <c r="BE76" s="33"/>
      <c r="BF76" s="33"/>
      <c r="BG76" s="33"/>
      <c r="BH76" s="33"/>
      <c r="BI76" s="33"/>
    </row>
    <row r="77" spans="1:61" ht="15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34"/>
      <c r="S77" s="34"/>
      <c r="T77" s="34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4"/>
      <c r="AF77" s="34"/>
      <c r="AG77" s="35"/>
      <c r="AH77" s="33"/>
      <c r="AI77" s="33"/>
      <c r="AJ77" s="33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3"/>
      <c r="BA77" s="33"/>
      <c r="BB77" s="42"/>
      <c r="BC77" s="33"/>
      <c r="BD77" s="33"/>
      <c r="BE77" s="33"/>
      <c r="BF77" s="33"/>
      <c r="BG77" s="33"/>
      <c r="BH77" s="33"/>
      <c r="BI77" s="33"/>
    </row>
    <row r="78" spans="1:61" ht="15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34"/>
      <c r="S78" s="34"/>
      <c r="T78" s="34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4"/>
      <c r="AF78" s="34"/>
      <c r="AG78" s="35"/>
      <c r="AH78" s="33"/>
      <c r="AI78" s="33"/>
      <c r="AJ78" s="33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3"/>
      <c r="BA78" s="33"/>
      <c r="BB78" s="42"/>
      <c r="BC78" s="33"/>
      <c r="BD78" s="33"/>
      <c r="BE78" s="33"/>
      <c r="BF78" s="33"/>
      <c r="BG78" s="33"/>
      <c r="BH78" s="33"/>
      <c r="BI78" s="33"/>
    </row>
    <row r="79" spans="1:61" ht="15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34"/>
      <c r="S79" s="34"/>
      <c r="T79" s="34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4"/>
      <c r="AF79" s="34"/>
      <c r="AG79" s="35"/>
      <c r="AH79" s="33"/>
      <c r="AI79" s="33"/>
      <c r="AJ79" s="33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3"/>
      <c r="BA79" s="33"/>
      <c r="BB79" s="42"/>
      <c r="BC79" s="33"/>
      <c r="BD79" s="33"/>
      <c r="BE79" s="33"/>
      <c r="BF79" s="33"/>
      <c r="BG79" s="33"/>
      <c r="BH79" s="33"/>
      <c r="BI79" s="33"/>
    </row>
    <row r="80" spans="1:61" ht="15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34"/>
      <c r="S80" s="34"/>
      <c r="T80" s="34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4"/>
      <c r="AF80" s="34"/>
      <c r="AG80" s="35"/>
      <c r="AH80" s="33"/>
      <c r="AI80" s="33"/>
      <c r="AJ80" s="33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3"/>
      <c r="BA80" s="33"/>
      <c r="BB80" s="42"/>
      <c r="BC80" s="33"/>
      <c r="BD80" s="33"/>
      <c r="BE80" s="33"/>
      <c r="BF80" s="33"/>
      <c r="BG80" s="33"/>
      <c r="BH80" s="33"/>
      <c r="BI80" s="33"/>
    </row>
    <row r="81" spans="1:61" ht="15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4"/>
      <c r="S81" s="34"/>
      <c r="T81" s="34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4"/>
      <c r="AF81" s="34"/>
      <c r="AG81" s="35"/>
      <c r="AH81" s="33"/>
      <c r="AI81" s="33"/>
      <c r="AJ81" s="33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3"/>
      <c r="BA81" s="33"/>
      <c r="BB81" s="42"/>
      <c r="BC81" s="33"/>
      <c r="BD81" s="33"/>
      <c r="BE81" s="33"/>
      <c r="BF81" s="33"/>
      <c r="BG81" s="33"/>
      <c r="BH81" s="33"/>
      <c r="BI81" s="33"/>
    </row>
    <row r="82" spans="1:61" ht="15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34"/>
      <c r="S82" s="34"/>
      <c r="T82" s="34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4"/>
      <c r="AF82" s="34"/>
      <c r="AG82" s="35"/>
      <c r="AH82" s="33"/>
      <c r="AI82" s="33"/>
      <c r="AJ82" s="33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3"/>
      <c r="BA82" s="33"/>
      <c r="BB82" s="42"/>
      <c r="BC82" s="33"/>
      <c r="BD82" s="33"/>
      <c r="BE82" s="33"/>
      <c r="BF82" s="33"/>
      <c r="BG82" s="33"/>
      <c r="BH82" s="33"/>
      <c r="BI82" s="33"/>
    </row>
    <row r="83" spans="1:61" ht="15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34"/>
      <c r="S83" s="34"/>
      <c r="T83" s="34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4"/>
      <c r="AF83" s="34"/>
      <c r="AG83" s="35"/>
      <c r="AH83" s="33"/>
      <c r="AI83" s="33"/>
      <c r="AJ83" s="33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3"/>
      <c r="BA83" s="33"/>
      <c r="BB83" s="42"/>
      <c r="BC83" s="33"/>
      <c r="BD83" s="33"/>
      <c r="BE83" s="33"/>
      <c r="BF83" s="33"/>
      <c r="BG83" s="33"/>
      <c r="BH83" s="33"/>
      <c r="BI83" s="33"/>
    </row>
    <row r="84" spans="1:61" ht="15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34"/>
      <c r="S84" s="34"/>
      <c r="T84" s="34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4"/>
      <c r="AF84" s="34"/>
      <c r="AG84" s="35"/>
      <c r="AH84" s="33"/>
      <c r="AI84" s="33"/>
      <c r="AJ84" s="33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3"/>
      <c r="BA84" s="33"/>
      <c r="BB84" s="42"/>
      <c r="BC84" s="33"/>
      <c r="BD84" s="33"/>
      <c r="BE84" s="33"/>
      <c r="BF84" s="33"/>
      <c r="BG84" s="33"/>
      <c r="BH84" s="33"/>
      <c r="BI84" s="33"/>
    </row>
    <row r="85" spans="1:61" ht="15" x14ac:dyDescent="0.2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34"/>
      <c r="S85" s="34"/>
      <c r="T85" s="34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4"/>
      <c r="AF85" s="34"/>
      <c r="AG85" s="35"/>
      <c r="AH85" s="33"/>
      <c r="AI85" s="33"/>
      <c r="AJ85" s="33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3"/>
      <c r="BA85" s="33"/>
      <c r="BB85" s="42"/>
      <c r="BC85" s="33"/>
      <c r="BD85" s="33"/>
      <c r="BE85" s="33"/>
      <c r="BF85" s="33"/>
      <c r="BG85" s="33"/>
      <c r="BH85" s="33"/>
      <c r="BI85" s="33"/>
    </row>
    <row r="86" spans="1:61" ht="15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34"/>
      <c r="S86" s="34"/>
      <c r="T86" s="34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4"/>
      <c r="AF86" s="34"/>
      <c r="AG86" s="35"/>
      <c r="AH86" s="33"/>
      <c r="AI86" s="33"/>
      <c r="AJ86" s="33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3"/>
      <c r="BA86" s="33"/>
      <c r="BB86" s="42"/>
      <c r="BC86" s="33"/>
      <c r="BD86" s="33"/>
      <c r="BE86" s="33"/>
      <c r="BF86" s="33"/>
      <c r="BG86" s="33"/>
      <c r="BH86" s="33"/>
      <c r="BI86" s="33"/>
    </row>
    <row r="87" spans="1:61" ht="15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34"/>
      <c r="S87" s="34"/>
      <c r="T87" s="34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4"/>
      <c r="AF87" s="34"/>
      <c r="AG87" s="35"/>
      <c r="AH87" s="33"/>
      <c r="AI87" s="33"/>
      <c r="AJ87" s="33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3"/>
      <c r="BA87" s="33"/>
      <c r="BB87" s="42"/>
      <c r="BC87" s="33"/>
      <c r="BD87" s="33"/>
      <c r="BE87" s="33"/>
      <c r="BF87" s="33"/>
      <c r="BG87" s="33"/>
      <c r="BH87" s="33"/>
      <c r="BI87" s="33"/>
    </row>
    <row r="88" spans="1:61" ht="15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34"/>
      <c r="S88" s="34"/>
      <c r="T88" s="34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4"/>
      <c r="AF88" s="34"/>
      <c r="AG88" s="35"/>
      <c r="AH88" s="33"/>
      <c r="AI88" s="33"/>
      <c r="AJ88" s="33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3"/>
      <c r="BA88" s="33"/>
      <c r="BB88" s="42"/>
      <c r="BC88" s="33"/>
      <c r="BD88" s="33"/>
      <c r="BE88" s="33"/>
      <c r="BF88" s="33"/>
      <c r="BG88" s="33"/>
      <c r="BH88" s="33"/>
      <c r="BI88" s="33"/>
    </row>
    <row r="89" spans="1:61" ht="15" x14ac:dyDescent="0.2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34"/>
      <c r="S89" s="34"/>
      <c r="T89" s="34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4"/>
      <c r="AF89" s="34"/>
      <c r="AG89" s="35"/>
      <c r="AH89" s="33"/>
      <c r="AI89" s="33"/>
      <c r="AJ89" s="33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3"/>
      <c r="BA89" s="33"/>
      <c r="BB89" s="42"/>
      <c r="BC89" s="33"/>
      <c r="BD89" s="33"/>
      <c r="BE89" s="33"/>
      <c r="BF89" s="33"/>
      <c r="BG89" s="33"/>
      <c r="BH89" s="33"/>
      <c r="BI89" s="33"/>
    </row>
    <row r="90" spans="1:61" ht="15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34"/>
      <c r="S90" s="34"/>
      <c r="T90" s="34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4"/>
      <c r="AF90" s="34"/>
      <c r="AG90" s="35"/>
      <c r="AH90" s="33"/>
      <c r="AI90" s="33"/>
      <c r="AJ90" s="33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3"/>
      <c r="BA90" s="33"/>
      <c r="BB90" s="42"/>
      <c r="BC90" s="33"/>
      <c r="BD90" s="33"/>
      <c r="BE90" s="33"/>
      <c r="BF90" s="33"/>
      <c r="BG90" s="33"/>
      <c r="BH90" s="33"/>
      <c r="BI90" s="33"/>
    </row>
    <row r="91" spans="1:61" ht="15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34"/>
      <c r="S91" s="34"/>
      <c r="T91" s="34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4"/>
      <c r="AF91" s="34"/>
      <c r="AG91" s="35"/>
      <c r="AH91" s="33"/>
      <c r="AI91" s="33"/>
      <c r="AJ91" s="33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3"/>
      <c r="BA91" s="33"/>
      <c r="BB91" s="42"/>
      <c r="BC91" s="33"/>
      <c r="BD91" s="33"/>
      <c r="BE91" s="33"/>
      <c r="BF91" s="33"/>
      <c r="BG91" s="33"/>
      <c r="BH91" s="33"/>
      <c r="BI91" s="33"/>
    </row>
    <row r="92" spans="1:61" ht="15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34"/>
      <c r="S92" s="34"/>
      <c r="T92" s="34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4"/>
      <c r="AF92" s="34"/>
      <c r="AG92" s="35"/>
      <c r="AH92" s="33"/>
      <c r="AI92" s="33"/>
      <c r="AJ92" s="33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3"/>
      <c r="BA92" s="33"/>
      <c r="BB92" s="42"/>
      <c r="BC92" s="33"/>
      <c r="BD92" s="33"/>
      <c r="BE92" s="33"/>
      <c r="BF92" s="33"/>
      <c r="BG92" s="33"/>
      <c r="BH92" s="33"/>
      <c r="BI92" s="33"/>
    </row>
    <row r="93" spans="1:61" ht="15" x14ac:dyDescent="0.2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34"/>
      <c r="S93" s="34"/>
      <c r="T93" s="34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4"/>
      <c r="AF93" s="34"/>
      <c r="AG93" s="35"/>
      <c r="AH93" s="33"/>
      <c r="AI93" s="33"/>
      <c r="AJ93" s="33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3"/>
      <c r="BA93" s="33"/>
      <c r="BB93" s="42"/>
      <c r="BC93" s="33"/>
      <c r="BD93" s="33"/>
      <c r="BE93" s="33"/>
      <c r="BF93" s="33"/>
      <c r="BG93" s="33"/>
      <c r="BH93" s="33"/>
      <c r="BI93" s="33"/>
    </row>
    <row r="94" spans="1:61" ht="15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34"/>
      <c r="S94" s="34"/>
      <c r="T94" s="34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4"/>
      <c r="AF94" s="34"/>
      <c r="AG94" s="35"/>
      <c r="AH94" s="33"/>
      <c r="AI94" s="33"/>
      <c r="AJ94" s="33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3"/>
      <c r="BA94" s="33"/>
      <c r="BB94" s="42"/>
      <c r="BC94" s="33"/>
      <c r="BD94" s="33"/>
      <c r="BE94" s="33"/>
      <c r="BF94" s="33"/>
      <c r="BG94" s="33"/>
      <c r="BH94" s="33"/>
      <c r="BI94" s="33"/>
    </row>
    <row r="95" spans="1:61" ht="15" x14ac:dyDescent="0.2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34"/>
      <c r="S95" s="34"/>
      <c r="T95" s="34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4"/>
      <c r="AF95" s="34"/>
      <c r="AG95" s="35"/>
      <c r="AH95" s="33"/>
      <c r="AI95" s="33"/>
      <c r="AJ95" s="33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3"/>
      <c r="BA95" s="33"/>
      <c r="BB95" s="42"/>
      <c r="BC95" s="33"/>
      <c r="BD95" s="33"/>
      <c r="BE95" s="33"/>
      <c r="BF95" s="33"/>
      <c r="BG95" s="33"/>
      <c r="BH95" s="33"/>
      <c r="BI95" s="33"/>
    </row>
    <row r="96" spans="1:61" ht="15" x14ac:dyDescent="0.2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34"/>
      <c r="S96" s="34"/>
      <c r="T96" s="34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4"/>
      <c r="AF96" s="34"/>
      <c r="AG96" s="35"/>
      <c r="AH96" s="33"/>
      <c r="AI96" s="33"/>
      <c r="AJ96" s="33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3"/>
      <c r="BA96" s="33"/>
      <c r="BB96" s="42"/>
      <c r="BC96" s="33"/>
      <c r="BD96" s="33"/>
      <c r="BE96" s="33"/>
      <c r="BF96" s="33"/>
      <c r="BG96" s="33"/>
      <c r="BH96" s="33"/>
      <c r="BI96" s="33"/>
    </row>
    <row r="97" spans="1:61" ht="15" x14ac:dyDescent="0.2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34"/>
      <c r="S97" s="34"/>
      <c r="T97" s="34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4"/>
      <c r="AF97" s="34"/>
      <c r="AG97" s="35"/>
      <c r="AH97" s="33"/>
      <c r="AI97" s="33"/>
      <c r="AJ97" s="33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3"/>
      <c r="BA97" s="33"/>
      <c r="BB97" s="42"/>
      <c r="BC97" s="33"/>
      <c r="BD97" s="33"/>
      <c r="BE97" s="33"/>
      <c r="BF97" s="33"/>
      <c r="BG97" s="33"/>
      <c r="BH97" s="33"/>
      <c r="BI97" s="33"/>
    </row>
    <row r="98" spans="1:61" ht="15" x14ac:dyDescent="0.2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34"/>
      <c r="S98" s="34"/>
      <c r="T98" s="34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4"/>
      <c r="AF98" s="34"/>
      <c r="AG98" s="35"/>
      <c r="AH98" s="33"/>
      <c r="AI98" s="33"/>
      <c r="AJ98" s="33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3"/>
      <c r="BA98" s="33"/>
      <c r="BB98" s="42"/>
      <c r="BC98" s="33"/>
      <c r="BD98" s="33"/>
      <c r="BE98" s="33"/>
      <c r="BF98" s="33"/>
      <c r="BG98" s="33"/>
      <c r="BH98" s="33"/>
      <c r="BI98" s="33"/>
    </row>
    <row r="99" spans="1:61" ht="15" x14ac:dyDescent="0.2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34"/>
      <c r="S99" s="34"/>
      <c r="T99" s="3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4"/>
      <c r="AF99" s="34"/>
      <c r="AG99" s="35"/>
      <c r="AH99" s="33"/>
      <c r="AI99" s="33"/>
      <c r="AJ99" s="33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3"/>
      <c r="BA99" s="33"/>
      <c r="BB99" s="42"/>
      <c r="BC99" s="33"/>
      <c r="BD99" s="33"/>
      <c r="BE99" s="33"/>
      <c r="BF99" s="33"/>
      <c r="BG99" s="33"/>
      <c r="BH99" s="33"/>
      <c r="BI99" s="33"/>
    </row>
    <row r="100" spans="1:61" ht="15" x14ac:dyDescent="0.2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34"/>
      <c r="S100" s="34"/>
      <c r="T100" s="34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4"/>
      <c r="AF100" s="34"/>
      <c r="AG100" s="35"/>
      <c r="AH100" s="33"/>
      <c r="AI100" s="33"/>
      <c r="AJ100" s="33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3"/>
      <c r="BA100" s="33"/>
      <c r="BB100" s="42"/>
      <c r="BC100" s="33"/>
      <c r="BD100" s="33"/>
      <c r="BE100" s="33"/>
      <c r="BF100" s="33"/>
      <c r="BG100" s="33"/>
      <c r="BH100" s="33"/>
      <c r="BI100" s="33"/>
    </row>
    <row r="101" spans="1:61" ht="15" x14ac:dyDescent="0.2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34"/>
      <c r="S101" s="34"/>
      <c r="T101" s="34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4"/>
      <c r="AF101" s="34"/>
      <c r="AG101" s="35"/>
      <c r="AH101" s="33"/>
      <c r="AI101" s="33"/>
      <c r="AJ101" s="33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3"/>
      <c r="BA101" s="33"/>
      <c r="BB101" s="42"/>
      <c r="BC101" s="33"/>
      <c r="BD101" s="33"/>
      <c r="BE101" s="33"/>
      <c r="BF101" s="33"/>
      <c r="BG101" s="33"/>
      <c r="BH101" s="33"/>
      <c r="BI101" s="33"/>
    </row>
    <row r="102" spans="1:61" ht="15" x14ac:dyDescent="0.2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34"/>
      <c r="S102" s="34"/>
      <c r="T102" s="34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4"/>
      <c r="AF102" s="34"/>
      <c r="AG102" s="35"/>
      <c r="AH102" s="33"/>
      <c r="AI102" s="33"/>
      <c r="AJ102" s="33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3"/>
      <c r="BA102" s="33"/>
      <c r="BB102" s="42"/>
      <c r="BC102" s="33"/>
      <c r="BD102" s="33"/>
      <c r="BE102" s="33"/>
      <c r="BF102" s="33"/>
      <c r="BG102" s="33"/>
      <c r="BH102" s="33"/>
      <c r="BI102" s="33"/>
    </row>
    <row r="103" spans="1:61" ht="15" x14ac:dyDescent="0.2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34"/>
      <c r="S103" s="34"/>
      <c r="T103" s="34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4"/>
      <c r="AF103" s="34"/>
      <c r="AG103" s="35"/>
      <c r="AH103" s="33"/>
      <c r="AI103" s="33"/>
      <c r="AJ103" s="33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3"/>
      <c r="BA103" s="33"/>
      <c r="BB103" s="42"/>
      <c r="BC103" s="33"/>
      <c r="BD103" s="33"/>
      <c r="BE103" s="33"/>
      <c r="BF103" s="33"/>
      <c r="BG103" s="33"/>
      <c r="BH103" s="33"/>
      <c r="BI103" s="33"/>
    </row>
    <row r="104" spans="1:61" ht="15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34"/>
      <c r="S104" s="34"/>
      <c r="T104" s="3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4"/>
      <c r="AF104" s="34"/>
      <c r="AG104" s="35"/>
      <c r="AH104" s="33"/>
      <c r="AI104" s="33"/>
      <c r="AJ104" s="33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3"/>
      <c r="BA104" s="33"/>
      <c r="BB104" s="42"/>
      <c r="BC104" s="33"/>
      <c r="BD104" s="33"/>
      <c r="BE104" s="33"/>
      <c r="BF104" s="33"/>
      <c r="BG104" s="33"/>
      <c r="BH104" s="33"/>
      <c r="BI104" s="33"/>
    </row>
    <row r="105" spans="1:61" ht="15" x14ac:dyDescent="0.2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34"/>
      <c r="S105" s="34"/>
      <c r="T105" s="34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4"/>
      <c r="AF105" s="34"/>
      <c r="AG105" s="35"/>
      <c r="AH105" s="33"/>
      <c r="AI105" s="33"/>
      <c r="AJ105" s="33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3"/>
      <c r="BA105" s="33"/>
      <c r="BB105" s="42"/>
      <c r="BC105" s="33"/>
      <c r="BD105" s="33"/>
      <c r="BE105" s="33"/>
      <c r="BF105" s="33"/>
      <c r="BG105" s="33"/>
      <c r="BH105" s="33"/>
      <c r="BI105" s="33"/>
    </row>
    <row r="106" spans="1:61" ht="15" x14ac:dyDescent="0.2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34"/>
      <c r="S106" s="34"/>
      <c r="T106" s="34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4"/>
      <c r="AF106" s="34"/>
      <c r="AG106" s="35"/>
      <c r="AH106" s="33"/>
      <c r="AI106" s="33"/>
      <c r="AJ106" s="33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3"/>
      <c r="BA106" s="33"/>
      <c r="BB106" s="42"/>
      <c r="BC106" s="33"/>
      <c r="BD106" s="33"/>
      <c r="BE106" s="33"/>
      <c r="BF106" s="33"/>
      <c r="BG106" s="33"/>
      <c r="BH106" s="33"/>
      <c r="BI106" s="33"/>
    </row>
    <row r="107" spans="1:61" ht="15" x14ac:dyDescent="0.2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34"/>
      <c r="S107" s="34"/>
      <c r="T107" s="34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4"/>
      <c r="AF107" s="34"/>
      <c r="AG107" s="35"/>
      <c r="AH107" s="33"/>
      <c r="AI107" s="33"/>
      <c r="AJ107" s="33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3"/>
      <c r="BA107" s="33"/>
      <c r="BB107" s="42"/>
      <c r="BC107" s="33"/>
      <c r="BD107" s="33"/>
      <c r="BE107" s="33"/>
      <c r="BF107" s="33"/>
      <c r="BG107" s="33"/>
      <c r="BH107" s="33"/>
      <c r="BI107" s="33"/>
    </row>
    <row r="108" spans="1:61" ht="15" x14ac:dyDescent="0.2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34"/>
      <c r="S108" s="34"/>
      <c r="T108" s="34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4"/>
      <c r="AF108" s="34"/>
      <c r="AG108" s="35"/>
      <c r="AH108" s="33"/>
      <c r="AI108" s="33"/>
      <c r="AJ108" s="33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3"/>
      <c r="BA108" s="33"/>
      <c r="BB108" s="42"/>
      <c r="BC108" s="33"/>
      <c r="BD108" s="33"/>
      <c r="BE108" s="33"/>
      <c r="BF108" s="33"/>
      <c r="BG108" s="33"/>
      <c r="BH108" s="33"/>
      <c r="BI108" s="33"/>
    </row>
    <row r="109" spans="1:61" ht="15" x14ac:dyDescent="0.2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34"/>
      <c r="S109" s="34"/>
      <c r="T109" s="34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4"/>
      <c r="AF109" s="34"/>
      <c r="AG109" s="35"/>
      <c r="AH109" s="33"/>
      <c r="AI109" s="33"/>
      <c r="AJ109" s="33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3"/>
      <c r="BA109" s="33"/>
      <c r="BB109" s="42"/>
      <c r="BC109" s="33"/>
      <c r="BD109" s="33"/>
      <c r="BE109" s="33"/>
      <c r="BF109" s="33"/>
      <c r="BG109" s="33"/>
      <c r="BH109" s="33"/>
      <c r="BI109" s="33"/>
    </row>
    <row r="110" spans="1:61" ht="15" x14ac:dyDescent="0.2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34"/>
      <c r="S110" s="34"/>
      <c r="T110" s="34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4"/>
      <c r="AF110" s="34"/>
      <c r="AG110" s="35"/>
      <c r="AH110" s="33"/>
      <c r="AI110" s="33"/>
      <c r="AJ110" s="33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3"/>
      <c r="BA110" s="33"/>
      <c r="BB110" s="42"/>
      <c r="BC110" s="33"/>
      <c r="BD110" s="33"/>
      <c r="BE110" s="33"/>
      <c r="BF110" s="33"/>
      <c r="BG110" s="33"/>
      <c r="BH110" s="33"/>
      <c r="BI110" s="33"/>
    </row>
    <row r="111" spans="1:61" ht="15" x14ac:dyDescent="0.2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34"/>
      <c r="S111" s="34"/>
      <c r="T111" s="34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4"/>
      <c r="AF111" s="34"/>
      <c r="AG111" s="35"/>
      <c r="AH111" s="33"/>
      <c r="AI111" s="33"/>
      <c r="AJ111" s="33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3"/>
      <c r="BA111" s="33"/>
      <c r="BB111" s="42"/>
      <c r="BC111" s="33"/>
      <c r="BD111" s="33"/>
      <c r="BE111" s="33"/>
      <c r="BF111" s="33"/>
      <c r="BG111" s="33"/>
      <c r="BH111" s="33"/>
      <c r="BI111" s="33"/>
    </row>
    <row r="112" spans="1:61" ht="15" x14ac:dyDescent="0.2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34"/>
      <c r="S112" s="34"/>
      <c r="T112" s="34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4"/>
      <c r="AF112" s="34"/>
      <c r="AG112" s="35"/>
      <c r="AH112" s="33"/>
      <c r="AI112" s="33"/>
      <c r="AJ112" s="33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3"/>
      <c r="BA112" s="33"/>
      <c r="BB112" s="42"/>
      <c r="BC112" s="33"/>
      <c r="BD112" s="33"/>
      <c r="BE112" s="33"/>
      <c r="BF112" s="33"/>
      <c r="BG112" s="33"/>
      <c r="BH112" s="33"/>
      <c r="BI112" s="33"/>
    </row>
    <row r="113" spans="1:61" ht="15" x14ac:dyDescent="0.2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34"/>
      <c r="S113" s="34"/>
      <c r="T113" s="34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4"/>
      <c r="AF113" s="34"/>
      <c r="AG113" s="35"/>
      <c r="AH113" s="33"/>
      <c r="AI113" s="33"/>
      <c r="AJ113" s="33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3"/>
      <c r="BA113" s="33"/>
      <c r="BB113" s="42"/>
      <c r="BC113" s="33"/>
      <c r="BD113" s="33"/>
      <c r="BE113" s="33"/>
      <c r="BF113" s="33"/>
      <c r="BG113" s="33"/>
      <c r="BH113" s="33"/>
      <c r="BI113" s="33"/>
    </row>
    <row r="114" spans="1:61" ht="15" x14ac:dyDescent="0.2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34"/>
      <c r="S114" s="34"/>
      <c r="T114" s="34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4"/>
      <c r="AF114" s="34"/>
      <c r="AG114" s="35"/>
      <c r="AH114" s="33"/>
      <c r="AI114" s="33"/>
      <c r="AJ114" s="33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3"/>
      <c r="BA114" s="33"/>
      <c r="BB114" s="42"/>
      <c r="BC114" s="33"/>
      <c r="BD114" s="33"/>
      <c r="BE114" s="33"/>
      <c r="BF114" s="33"/>
      <c r="BG114" s="33"/>
      <c r="BH114" s="33"/>
      <c r="BI114" s="33"/>
    </row>
    <row r="115" spans="1:61" ht="15" x14ac:dyDescent="0.2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34"/>
      <c r="S115" s="34"/>
      <c r="T115" s="34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4"/>
      <c r="AF115" s="34"/>
      <c r="AG115" s="35"/>
      <c r="AH115" s="33"/>
      <c r="AI115" s="33"/>
      <c r="AJ115" s="33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3"/>
      <c r="BA115" s="33"/>
      <c r="BB115" s="42"/>
      <c r="BC115" s="33"/>
      <c r="BD115" s="33"/>
      <c r="BE115" s="33"/>
      <c r="BF115" s="33"/>
      <c r="BG115" s="33"/>
      <c r="BH115" s="33"/>
      <c r="BI115" s="33"/>
    </row>
    <row r="116" spans="1:61" ht="15" x14ac:dyDescent="0.2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34"/>
      <c r="S116" s="34"/>
      <c r="T116" s="34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4"/>
      <c r="AF116" s="34"/>
      <c r="AG116" s="35"/>
      <c r="AH116" s="33"/>
      <c r="AI116" s="33"/>
      <c r="AJ116" s="33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3"/>
      <c r="BA116" s="33"/>
      <c r="BB116" s="42"/>
      <c r="BC116" s="33"/>
      <c r="BD116" s="33"/>
      <c r="BE116" s="33"/>
      <c r="BF116" s="33"/>
      <c r="BG116" s="33"/>
      <c r="BH116" s="33"/>
      <c r="BI116" s="33"/>
    </row>
    <row r="117" spans="1:61" ht="15" x14ac:dyDescent="0.2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34"/>
      <c r="S117" s="34"/>
      <c r="T117" s="34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4"/>
      <c r="AF117" s="34"/>
      <c r="AG117" s="35"/>
      <c r="AH117" s="33"/>
      <c r="AI117" s="33"/>
      <c r="AJ117" s="33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3"/>
      <c r="BA117" s="33"/>
      <c r="BB117" s="42"/>
      <c r="BC117" s="33"/>
      <c r="BD117" s="33"/>
      <c r="BE117" s="33"/>
      <c r="BF117" s="33"/>
      <c r="BG117" s="33"/>
      <c r="BH117" s="33"/>
      <c r="BI117" s="33"/>
    </row>
    <row r="118" spans="1:61" ht="15" x14ac:dyDescent="0.2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34"/>
      <c r="S118" s="34"/>
      <c r="T118" s="34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4"/>
      <c r="AF118" s="34"/>
      <c r="AG118" s="35"/>
      <c r="AH118" s="33"/>
      <c r="AI118" s="33"/>
      <c r="AJ118" s="33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3"/>
      <c r="BA118" s="33"/>
      <c r="BB118" s="42"/>
      <c r="BC118" s="33"/>
      <c r="BD118" s="33"/>
      <c r="BE118" s="33"/>
      <c r="BF118" s="33"/>
      <c r="BG118" s="33"/>
      <c r="BH118" s="33"/>
      <c r="BI118" s="33"/>
    </row>
    <row r="119" spans="1:61" ht="15" x14ac:dyDescent="0.2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34"/>
      <c r="S119" s="34"/>
      <c r="T119" s="34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4"/>
      <c r="AF119" s="34"/>
      <c r="AG119" s="35"/>
      <c r="AH119" s="33"/>
      <c r="AI119" s="33"/>
      <c r="AJ119" s="33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3"/>
      <c r="BA119" s="33"/>
      <c r="BB119" s="42"/>
      <c r="BC119" s="33"/>
      <c r="BD119" s="33"/>
      <c r="BE119" s="33"/>
      <c r="BF119" s="33"/>
      <c r="BG119" s="33"/>
      <c r="BH119" s="33"/>
      <c r="BI119" s="33"/>
    </row>
    <row r="120" spans="1:61" ht="15" x14ac:dyDescent="0.2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34"/>
      <c r="S120" s="34"/>
      <c r="T120" s="34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4"/>
      <c r="AF120" s="34"/>
      <c r="AG120" s="35"/>
      <c r="AH120" s="33"/>
      <c r="AI120" s="33"/>
      <c r="AJ120" s="33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3"/>
      <c r="BA120" s="33"/>
      <c r="BB120" s="42"/>
      <c r="BC120" s="33"/>
      <c r="BD120" s="33"/>
      <c r="BE120" s="33"/>
      <c r="BF120" s="33"/>
      <c r="BG120" s="33"/>
      <c r="BH120" s="33"/>
      <c r="BI120" s="33"/>
    </row>
    <row r="121" spans="1:61" ht="15" x14ac:dyDescent="0.2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34"/>
      <c r="S121" s="34"/>
      <c r="T121" s="34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4"/>
      <c r="AF121" s="34"/>
      <c r="AG121" s="35"/>
      <c r="AH121" s="33"/>
      <c r="AI121" s="33"/>
      <c r="AJ121" s="33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3"/>
      <c r="BA121" s="33"/>
      <c r="BB121" s="42"/>
      <c r="BC121" s="33"/>
      <c r="BD121" s="33"/>
      <c r="BE121" s="33"/>
      <c r="BF121" s="33"/>
      <c r="BG121" s="33"/>
      <c r="BH121" s="33"/>
      <c r="BI121" s="33"/>
    </row>
    <row r="122" spans="1:61" ht="15" x14ac:dyDescent="0.2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34"/>
      <c r="S122" s="34"/>
      <c r="T122" s="34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4"/>
      <c r="AF122" s="34"/>
      <c r="AG122" s="35"/>
      <c r="AH122" s="33"/>
      <c r="AI122" s="33"/>
      <c r="AJ122" s="33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3"/>
      <c r="BA122" s="33"/>
      <c r="BB122" s="42"/>
      <c r="BC122" s="33"/>
      <c r="BD122" s="33"/>
      <c r="BE122" s="33"/>
      <c r="BF122" s="33"/>
      <c r="BG122" s="33"/>
      <c r="BH122" s="33"/>
      <c r="BI122" s="33"/>
    </row>
    <row r="123" spans="1:61" ht="15" x14ac:dyDescent="0.2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34"/>
      <c r="S123" s="34"/>
      <c r="T123" s="34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4"/>
      <c r="AF123" s="34"/>
      <c r="AG123" s="35"/>
      <c r="AH123" s="33"/>
      <c r="AI123" s="33"/>
      <c r="AJ123" s="33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3"/>
      <c r="BA123" s="33"/>
      <c r="BB123" s="42"/>
      <c r="BC123" s="33"/>
      <c r="BD123" s="33"/>
      <c r="BE123" s="33"/>
      <c r="BF123" s="33"/>
      <c r="BG123" s="33"/>
      <c r="BH123" s="33"/>
      <c r="BI123" s="33"/>
    </row>
    <row r="124" spans="1:61" ht="15" x14ac:dyDescent="0.2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34"/>
      <c r="S124" s="34"/>
      <c r="T124" s="34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4"/>
      <c r="AF124" s="34"/>
      <c r="AG124" s="35"/>
      <c r="AH124" s="33"/>
      <c r="AI124" s="33"/>
      <c r="AJ124" s="33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3"/>
      <c r="BA124" s="33"/>
      <c r="BB124" s="42"/>
      <c r="BC124" s="33"/>
      <c r="BD124" s="33"/>
      <c r="BE124" s="33"/>
      <c r="BF124" s="33"/>
      <c r="BG124" s="33"/>
      <c r="BH124" s="33"/>
      <c r="BI124" s="33"/>
    </row>
    <row r="125" spans="1:61" ht="15" x14ac:dyDescent="0.2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34"/>
      <c r="S125" s="34"/>
      <c r="T125" s="34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4"/>
      <c r="AF125" s="34"/>
      <c r="AG125" s="35"/>
      <c r="AH125" s="33"/>
      <c r="AI125" s="33"/>
      <c r="AJ125" s="33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3"/>
      <c r="BA125" s="33"/>
      <c r="BB125" s="42"/>
      <c r="BC125" s="33"/>
      <c r="BD125" s="33"/>
      <c r="BE125" s="33"/>
      <c r="BF125" s="33"/>
      <c r="BG125" s="33"/>
      <c r="BH125" s="33"/>
      <c r="BI125" s="33"/>
    </row>
    <row r="126" spans="1:61" ht="15" x14ac:dyDescent="0.2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34"/>
      <c r="S126" s="34"/>
      <c r="T126" s="34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4"/>
      <c r="AF126" s="34"/>
      <c r="AG126" s="35"/>
      <c r="AH126" s="33"/>
      <c r="AI126" s="33"/>
      <c r="AJ126" s="33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3"/>
      <c r="BA126" s="33"/>
      <c r="BB126" s="42"/>
      <c r="BC126" s="33"/>
      <c r="BD126" s="33"/>
      <c r="BE126" s="33"/>
      <c r="BF126" s="33"/>
      <c r="BG126" s="33"/>
      <c r="BH126" s="33"/>
      <c r="BI126" s="33"/>
    </row>
    <row r="127" spans="1:61" ht="15" x14ac:dyDescent="0.2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34"/>
      <c r="S127" s="34"/>
      <c r="T127" s="34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4"/>
      <c r="AF127" s="34"/>
      <c r="AG127" s="35"/>
      <c r="AH127" s="33"/>
      <c r="AI127" s="33"/>
      <c r="AJ127" s="33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3"/>
      <c r="BA127" s="33"/>
      <c r="BB127" s="42"/>
      <c r="BC127" s="33"/>
      <c r="BD127" s="33"/>
      <c r="BE127" s="33"/>
      <c r="BF127" s="33"/>
      <c r="BG127" s="33"/>
      <c r="BH127" s="33"/>
      <c r="BI127" s="33"/>
    </row>
    <row r="128" spans="1:61" ht="15" x14ac:dyDescent="0.2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34"/>
      <c r="S128" s="34"/>
      <c r="T128" s="34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4"/>
      <c r="AF128" s="34"/>
      <c r="AG128" s="35"/>
      <c r="AH128" s="33"/>
      <c r="AI128" s="33"/>
      <c r="AJ128" s="33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3"/>
      <c r="BA128" s="33"/>
      <c r="BB128" s="42"/>
      <c r="BC128" s="33"/>
      <c r="BD128" s="33"/>
      <c r="BE128" s="33"/>
      <c r="BF128" s="33"/>
      <c r="BG128" s="33"/>
      <c r="BH128" s="33"/>
      <c r="BI128" s="33"/>
    </row>
    <row r="129" spans="1:61" ht="15" x14ac:dyDescent="0.2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34"/>
      <c r="S129" s="34"/>
      <c r="T129" s="34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4"/>
      <c r="AF129" s="34"/>
      <c r="AG129" s="35"/>
      <c r="AH129" s="33"/>
      <c r="AI129" s="33"/>
      <c r="AJ129" s="33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3"/>
      <c r="BA129" s="33"/>
      <c r="BB129" s="42"/>
      <c r="BC129" s="33"/>
      <c r="BD129" s="33"/>
      <c r="BE129" s="33"/>
      <c r="BF129" s="33"/>
      <c r="BG129" s="33"/>
      <c r="BH129" s="33"/>
      <c r="BI129" s="33"/>
    </row>
    <row r="130" spans="1:61" ht="15" x14ac:dyDescent="0.2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34"/>
      <c r="S130" s="34"/>
      <c r="T130" s="34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4"/>
      <c r="AF130" s="34"/>
      <c r="AG130" s="35"/>
      <c r="AH130" s="33"/>
      <c r="AI130" s="33"/>
      <c r="AJ130" s="33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3"/>
      <c r="BA130" s="33"/>
      <c r="BB130" s="42"/>
      <c r="BC130" s="33"/>
      <c r="BD130" s="33"/>
      <c r="BE130" s="33"/>
      <c r="BF130" s="33"/>
      <c r="BG130" s="33"/>
      <c r="BH130" s="33"/>
      <c r="BI130" s="33"/>
    </row>
    <row r="131" spans="1:61" ht="15" x14ac:dyDescent="0.2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34"/>
      <c r="S131" s="34"/>
      <c r="T131" s="34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4"/>
      <c r="AF131" s="34"/>
      <c r="AG131" s="35"/>
      <c r="AH131" s="33"/>
      <c r="AI131" s="33"/>
      <c r="AJ131" s="33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3"/>
      <c r="BA131" s="33"/>
      <c r="BB131" s="42"/>
      <c r="BC131" s="33"/>
      <c r="BD131" s="33"/>
      <c r="BE131" s="33"/>
      <c r="BF131" s="33"/>
      <c r="BG131" s="33"/>
      <c r="BH131" s="33"/>
      <c r="BI131" s="33"/>
    </row>
    <row r="132" spans="1:61" ht="15" x14ac:dyDescent="0.2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34"/>
      <c r="S132" s="34"/>
      <c r="T132" s="34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4"/>
      <c r="AF132" s="34"/>
      <c r="AG132" s="35"/>
      <c r="AH132" s="33"/>
      <c r="AI132" s="33"/>
      <c r="AJ132" s="33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3"/>
      <c r="BA132" s="33"/>
      <c r="BB132" s="42"/>
      <c r="BC132" s="33"/>
      <c r="BD132" s="33"/>
      <c r="BE132" s="33"/>
      <c r="BF132" s="33"/>
      <c r="BG132" s="33"/>
      <c r="BH132" s="33"/>
      <c r="BI132" s="33"/>
    </row>
    <row r="133" spans="1:61" ht="15" x14ac:dyDescent="0.2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34"/>
      <c r="S133" s="34"/>
      <c r="T133" s="34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4"/>
      <c r="AF133" s="34"/>
      <c r="AG133" s="35"/>
      <c r="AH133" s="33"/>
      <c r="AI133" s="33"/>
      <c r="AJ133" s="33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3"/>
      <c r="BA133" s="33"/>
      <c r="BB133" s="42"/>
      <c r="BC133" s="33"/>
      <c r="BD133" s="33"/>
      <c r="BE133" s="33"/>
      <c r="BF133" s="33"/>
      <c r="BG133" s="33"/>
      <c r="BH133" s="33"/>
      <c r="BI133" s="33"/>
    </row>
    <row r="134" spans="1:61" ht="15" x14ac:dyDescent="0.2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34"/>
      <c r="S134" s="34"/>
      <c r="T134" s="34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4"/>
      <c r="AF134" s="34"/>
      <c r="AG134" s="35"/>
      <c r="AH134" s="33"/>
      <c r="AI134" s="33"/>
      <c r="AJ134" s="33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3"/>
      <c r="BA134" s="33"/>
      <c r="BB134" s="42"/>
      <c r="BC134" s="33"/>
      <c r="BD134" s="33"/>
      <c r="BE134" s="33"/>
      <c r="BF134" s="33"/>
      <c r="BG134" s="33"/>
      <c r="BH134" s="33"/>
      <c r="BI134" s="33"/>
    </row>
    <row r="135" spans="1:61" ht="15" x14ac:dyDescent="0.2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34"/>
      <c r="S135" s="34"/>
      <c r="T135" s="34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4"/>
      <c r="AF135" s="34"/>
      <c r="AG135" s="35"/>
      <c r="AH135" s="33"/>
      <c r="AI135" s="33"/>
      <c r="AJ135" s="33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3"/>
      <c r="BA135" s="33"/>
      <c r="BB135" s="42"/>
      <c r="BC135" s="33"/>
      <c r="BD135" s="33"/>
      <c r="BE135" s="33"/>
      <c r="BF135" s="33"/>
      <c r="BG135" s="33"/>
      <c r="BH135" s="33"/>
      <c r="BI135" s="33"/>
    </row>
    <row r="136" spans="1:61" ht="15" x14ac:dyDescent="0.2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34"/>
      <c r="S136" s="34"/>
      <c r="T136" s="34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4"/>
      <c r="AF136" s="34"/>
      <c r="AG136" s="35"/>
      <c r="AH136" s="33"/>
      <c r="AI136" s="33"/>
      <c r="AJ136" s="33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3"/>
      <c r="BA136" s="33"/>
      <c r="BB136" s="42"/>
      <c r="BC136" s="33"/>
      <c r="BD136" s="33"/>
      <c r="BE136" s="33"/>
      <c r="BF136" s="33"/>
      <c r="BG136" s="33"/>
      <c r="BH136" s="33"/>
      <c r="BI136" s="33"/>
    </row>
    <row r="137" spans="1:61" ht="15" x14ac:dyDescent="0.2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34"/>
      <c r="S137" s="34"/>
      <c r="T137" s="34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4"/>
      <c r="AF137" s="34"/>
      <c r="AG137" s="35"/>
      <c r="AH137" s="33"/>
      <c r="AI137" s="33"/>
      <c r="AJ137" s="33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3"/>
      <c r="BA137" s="33"/>
      <c r="BB137" s="42"/>
      <c r="BC137" s="33"/>
      <c r="BD137" s="33"/>
      <c r="BE137" s="33"/>
      <c r="BF137" s="33"/>
      <c r="BG137" s="33"/>
      <c r="BH137" s="33"/>
      <c r="BI137" s="33"/>
    </row>
    <row r="138" spans="1:61" ht="15" x14ac:dyDescent="0.2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34"/>
      <c r="S138" s="34"/>
      <c r="T138" s="3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4"/>
      <c r="AF138" s="34"/>
      <c r="AG138" s="35"/>
      <c r="AH138" s="33"/>
      <c r="AI138" s="33"/>
      <c r="AJ138" s="33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3"/>
      <c r="BA138" s="33"/>
      <c r="BB138" s="42"/>
      <c r="BC138" s="33"/>
      <c r="BD138" s="33"/>
      <c r="BE138" s="33"/>
      <c r="BF138" s="33"/>
      <c r="BG138" s="33"/>
      <c r="BH138" s="33"/>
      <c r="BI138" s="33"/>
    </row>
    <row r="139" spans="1:61" ht="15" x14ac:dyDescent="0.2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34"/>
      <c r="S139" s="34"/>
      <c r="T139" s="34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4"/>
      <c r="AF139" s="34"/>
      <c r="AG139" s="35"/>
      <c r="AH139" s="33"/>
      <c r="AI139" s="33"/>
      <c r="AJ139" s="33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3"/>
      <c r="BA139" s="33"/>
      <c r="BB139" s="42"/>
      <c r="BC139" s="33"/>
      <c r="BD139" s="33"/>
      <c r="BE139" s="33"/>
      <c r="BF139" s="33"/>
      <c r="BG139" s="33"/>
      <c r="BH139" s="33"/>
      <c r="BI139" s="33"/>
    </row>
    <row r="140" spans="1:61" ht="15" x14ac:dyDescent="0.2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34"/>
      <c r="S140" s="34"/>
      <c r="T140" s="34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4"/>
      <c r="AF140" s="34"/>
      <c r="AG140" s="35"/>
      <c r="AH140" s="33"/>
      <c r="AI140" s="33"/>
      <c r="AJ140" s="33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3"/>
      <c r="BA140" s="33"/>
      <c r="BB140" s="42"/>
      <c r="BC140" s="33"/>
      <c r="BD140" s="33"/>
      <c r="BE140" s="33"/>
      <c r="BF140" s="33"/>
      <c r="BG140" s="33"/>
      <c r="BH140" s="33"/>
      <c r="BI140" s="33"/>
    </row>
    <row r="141" spans="1:61" ht="15" x14ac:dyDescent="0.2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34"/>
      <c r="S141" s="34"/>
      <c r="T141" s="34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4"/>
      <c r="AF141" s="34"/>
      <c r="AG141" s="35"/>
      <c r="AH141" s="33"/>
      <c r="AI141" s="33"/>
      <c r="AJ141" s="33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3"/>
      <c r="BA141" s="33"/>
      <c r="BB141" s="42"/>
      <c r="BC141" s="33"/>
      <c r="BD141" s="33"/>
      <c r="BE141" s="33"/>
      <c r="BF141" s="33"/>
      <c r="BG141" s="33"/>
      <c r="BH141" s="33"/>
      <c r="BI141" s="33"/>
    </row>
    <row r="142" spans="1:61" ht="15" x14ac:dyDescent="0.2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34"/>
      <c r="S142" s="34"/>
      <c r="T142" s="34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4"/>
      <c r="AF142" s="34"/>
      <c r="AG142" s="35"/>
      <c r="AH142" s="33"/>
      <c r="AI142" s="33"/>
      <c r="AJ142" s="33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3"/>
      <c r="BA142" s="33"/>
      <c r="BB142" s="42"/>
      <c r="BC142" s="33"/>
      <c r="BD142" s="33"/>
      <c r="BE142" s="33"/>
      <c r="BF142" s="33"/>
      <c r="BG142" s="33"/>
      <c r="BH142" s="33"/>
      <c r="BI142" s="33"/>
    </row>
    <row r="143" spans="1:61" ht="15" x14ac:dyDescent="0.2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34"/>
      <c r="S143" s="34"/>
      <c r="T143" s="34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4"/>
      <c r="AF143" s="34"/>
      <c r="AG143" s="35"/>
      <c r="AH143" s="33"/>
      <c r="AI143" s="33"/>
      <c r="AJ143" s="33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3"/>
      <c r="BA143" s="33"/>
      <c r="BB143" s="42"/>
      <c r="BC143" s="33"/>
      <c r="BD143" s="33"/>
      <c r="BE143" s="33"/>
      <c r="BF143" s="33"/>
      <c r="BG143" s="33"/>
      <c r="BH143" s="33"/>
      <c r="BI143" s="33"/>
    </row>
    <row r="144" spans="1:61" ht="15" x14ac:dyDescent="0.2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34"/>
      <c r="S144" s="34"/>
      <c r="T144" s="3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4"/>
      <c r="AF144" s="34"/>
      <c r="AG144" s="35"/>
      <c r="AH144" s="33"/>
      <c r="AI144" s="33"/>
      <c r="AJ144" s="33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3"/>
      <c r="BA144" s="33"/>
      <c r="BB144" s="42"/>
      <c r="BC144" s="33"/>
      <c r="BD144" s="33"/>
      <c r="BE144" s="33"/>
      <c r="BF144" s="33"/>
      <c r="BG144" s="33"/>
      <c r="BH144" s="33"/>
      <c r="BI144" s="33"/>
    </row>
    <row r="145" spans="1:61" ht="15" x14ac:dyDescent="0.2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34"/>
      <c r="S145" s="34"/>
      <c r="T145" s="34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4"/>
      <c r="AF145" s="34"/>
      <c r="AG145" s="35"/>
      <c r="AH145" s="33"/>
      <c r="AI145" s="33"/>
      <c r="AJ145" s="33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3"/>
      <c r="BA145" s="33"/>
      <c r="BB145" s="42"/>
      <c r="BC145" s="33"/>
      <c r="BD145" s="33"/>
      <c r="BE145" s="33"/>
      <c r="BF145" s="33"/>
      <c r="BG145" s="33"/>
      <c r="BH145" s="33"/>
      <c r="BI145" s="33"/>
    </row>
    <row r="146" spans="1:61" ht="15" x14ac:dyDescent="0.2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34"/>
      <c r="S146" s="34"/>
      <c r="T146" s="34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4"/>
      <c r="AF146" s="34"/>
      <c r="AG146" s="35"/>
      <c r="AH146" s="33"/>
      <c r="AI146" s="33"/>
      <c r="AJ146" s="33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3"/>
      <c r="BA146" s="33"/>
      <c r="BB146" s="42"/>
      <c r="BC146" s="33"/>
      <c r="BD146" s="33"/>
      <c r="BE146" s="33"/>
      <c r="BF146" s="33"/>
      <c r="BG146" s="33"/>
      <c r="BH146" s="33"/>
      <c r="BI146" s="33"/>
    </row>
    <row r="147" spans="1:61" ht="15" x14ac:dyDescent="0.2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34"/>
      <c r="S147" s="34"/>
      <c r="T147" s="34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4"/>
      <c r="AF147" s="34"/>
      <c r="AG147" s="35"/>
      <c r="AH147" s="33"/>
      <c r="AI147" s="33"/>
      <c r="AJ147" s="33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3"/>
      <c r="BA147" s="33"/>
      <c r="BB147" s="42"/>
      <c r="BC147" s="33"/>
      <c r="BD147" s="33"/>
      <c r="BE147" s="33"/>
      <c r="BF147" s="33"/>
      <c r="BG147" s="33"/>
      <c r="BH147" s="33"/>
      <c r="BI147" s="33"/>
    </row>
    <row r="148" spans="1:61" ht="15" x14ac:dyDescent="0.2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34"/>
      <c r="S148" s="34"/>
      <c r="T148" s="34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4"/>
      <c r="AF148" s="34"/>
      <c r="AG148" s="35"/>
      <c r="AH148" s="33"/>
      <c r="AI148" s="33"/>
      <c r="AJ148" s="33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3"/>
      <c r="BA148" s="33"/>
      <c r="BB148" s="42"/>
      <c r="BC148" s="33"/>
      <c r="BD148" s="33"/>
      <c r="BE148" s="33"/>
      <c r="BF148" s="33"/>
      <c r="BG148" s="33"/>
      <c r="BH148" s="33"/>
      <c r="BI148" s="33"/>
    </row>
    <row r="149" spans="1:61" ht="15" x14ac:dyDescent="0.2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34"/>
      <c r="S149" s="34"/>
      <c r="T149" s="34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4"/>
      <c r="AF149" s="34"/>
      <c r="AG149" s="35"/>
      <c r="AH149" s="33"/>
      <c r="AI149" s="33"/>
      <c r="AJ149" s="33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3"/>
      <c r="BA149" s="33"/>
      <c r="BB149" s="42"/>
      <c r="BC149" s="33"/>
      <c r="BD149" s="33"/>
      <c r="BE149" s="33"/>
      <c r="BF149" s="33"/>
      <c r="BG149" s="33"/>
      <c r="BH149" s="33"/>
      <c r="BI149" s="33"/>
    </row>
    <row r="150" spans="1:61" ht="15" x14ac:dyDescent="0.2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34"/>
      <c r="S150" s="34"/>
      <c r="T150" s="34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4"/>
      <c r="AF150" s="34"/>
      <c r="AG150" s="35"/>
      <c r="AH150" s="33"/>
      <c r="AI150" s="33"/>
      <c r="AJ150" s="33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3"/>
      <c r="BA150" s="33"/>
      <c r="BB150" s="42"/>
      <c r="BC150" s="33"/>
      <c r="BD150" s="33"/>
      <c r="BE150" s="33"/>
      <c r="BF150" s="33"/>
      <c r="BG150" s="33"/>
      <c r="BH150" s="33"/>
      <c r="BI150" s="33"/>
    </row>
    <row r="151" spans="1:61" ht="15" x14ac:dyDescent="0.2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34"/>
      <c r="S151" s="34"/>
      <c r="T151" s="34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4"/>
      <c r="AF151" s="34"/>
      <c r="AG151" s="35"/>
      <c r="AH151" s="33"/>
      <c r="AI151" s="33"/>
      <c r="AJ151" s="33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3"/>
      <c r="BA151" s="33"/>
      <c r="BB151" s="42"/>
      <c r="BC151" s="33"/>
      <c r="BD151" s="33"/>
      <c r="BE151" s="33"/>
      <c r="BF151" s="33"/>
      <c r="BG151" s="33"/>
      <c r="BH151" s="33"/>
      <c r="BI151" s="33"/>
    </row>
    <row r="152" spans="1:61" ht="15" x14ac:dyDescent="0.2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34"/>
      <c r="S152" s="34"/>
      <c r="T152" s="34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4"/>
      <c r="AF152" s="34"/>
      <c r="AG152" s="35"/>
      <c r="AH152" s="33"/>
      <c r="AI152" s="33"/>
      <c r="AJ152" s="33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3"/>
      <c r="BA152" s="33"/>
      <c r="BB152" s="42"/>
      <c r="BC152" s="33"/>
      <c r="BD152" s="33"/>
      <c r="BE152" s="33"/>
      <c r="BF152" s="33"/>
      <c r="BG152" s="33"/>
      <c r="BH152" s="33"/>
      <c r="BI152" s="33"/>
    </row>
    <row r="153" spans="1:61" ht="15" x14ac:dyDescent="0.2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34"/>
      <c r="S153" s="34"/>
      <c r="T153" s="34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4"/>
      <c r="AF153" s="34"/>
      <c r="AG153" s="35"/>
      <c r="AH153" s="33"/>
      <c r="AI153" s="33"/>
      <c r="AJ153" s="33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3"/>
      <c r="BA153" s="33"/>
      <c r="BB153" s="42"/>
      <c r="BC153" s="33"/>
      <c r="BD153" s="33"/>
      <c r="BE153" s="33"/>
      <c r="BF153" s="33"/>
      <c r="BG153" s="33"/>
      <c r="BH153" s="33"/>
      <c r="BI153" s="33"/>
    </row>
    <row r="154" spans="1:61" ht="15" x14ac:dyDescent="0.2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34"/>
      <c r="S154" s="34"/>
      <c r="T154" s="34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4"/>
      <c r="AF154" s="34"/>
      <c r="AG154" s="35"/>
      <c r="AH154" s="33"/>
      <c r="AI154" s="33"/>
      <c r="AJ154" s="33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3"/>
      <c r="BA154" s="33"/>
      <c r="BB154" s="42"/>
      <c r="BC154" s="33"/>
      <c r="BD154" s="33"/>
      <c r="BE154" s="33"/>
      <c r="BF154" s="33"/>
      <c r="BG154" s="33"/>
      <c r="BH154" s="33"/>
      <c r="BI154" s="33"/>
    </row>
    <row r="155" spans="1:61" ht="15" x14ac:dyDescent="0.2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34"/>
      <c r="S155" s="34"/>
      <c r="T155" s="34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4"/>
      <c r="AF155" s="34"/>
      <c r="AG155" s="35"/>
      <c r="AH155" s="33"/>
      <c r="AI155" s="33"/>
      <c r="AJ155" s="33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3"/>
      <c r="BA155" s="33"/>
      <c r="BB155" s="42"/>
      <c r="BC155" s="33"/>
      <c r="BD155" s="33"/>
      <c r="BE155" s="33"/>
      <c r="BF155" s="33"/>
      <c r="BG155" s="33"/>
      <c r="BH155" s="33"/>
      <c r="BI155" s="33"/>
    </row>
    <row r="156" spans="1:61" ht="15" x14ac:dyDescent="0.2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34"/>
      <c r="S156" s="34"/>
      <c r="T156" s="34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4"/>
      <c r="AF156" s="34"/>
      <c r="AG156" s="35"/>
      <c r="AH156" s="33"/>
      <c r="AI156" s="33"/>
      <c r="AJ156" s="33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3"/>
      <c r="BA156" s="33"/>
      <c r="BB156" s="42"/>
      <c r="BC156" s="33"/>
      <c r="BD156" s="33"/>
      <c r="BE156" s="33"/>
      <c r="BF156" s="33"/>
      <c r="BG156" s="33"/>
      <c r="BH156" s="33"/>
      <c r="BI156" s="33"/>
    </row>
    <row r="157" spans="1:61" ht="15" x14ac:dyDescent="0.2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34"/>
      <c r="S157" s="34"/>
      <c r="T157" s="34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4"/>
      <c r="AF157" s="34"/>
      <c r="AG157" s="35"/>
      <c r="AH157" s="33"/>
      <c r="AI157" s="33"/>
      <c r="AJ157" s="33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3"/>
      <c r="BA157" s="33"/>
      <c r="BB157" s="42"/>
      <c r="BC157" s="33"/>
      <c r="BD157" s="33"/>
      <c r="BE157" s="33"/>
      <c r="BF157" s="33"/>
      <c r="BG157" s="33"/>
      <c r="BH157" s="33"/>
      <c r="BI157" s="33"/>
    </row>
    <row r="158" spans="1:61" ht="15" x14ac:dyDescent="0.2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34"/>
      <c r="S158" s="34"/>
      <c r="T158" s="34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4"/>
      <c r="AF158" s="34"/>
      <c r="AG158" s="35"/>
      <c r="AH158" s="33"/>
      <c r="AI158" s="33"/>
      <c r="AJ158" s="33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3"/>
      <c r="BA158" s="33"/>
      <c r="BB158" s="42"/>
      <c r="BC158" s="33"/>
      <c r="BD158" s="33"/>
      <c r="BE158" s="33"/>
      <c r="BF158" s="33"/>
      <c r="BG158" s="33"/>
      <c r="BH158" s="33"/>
      <c r="BI158" s="33"/>
    </row>
    <row r="159" spans="1:61" ht="15" x14ac:dyDescent="0.2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34"/>
      <c r="S159" s="34"/>
      <c r="T159" s="34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4"/>
      <c r="AF159" s="34"/>
      <c r="AG159" s="35"/>
      <c r="AH159" s="33"/>
      <c r="AI159" s="33"/>
      <c r="AJ159" s="33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3"/>
      <c r="BA159" s="33"/>
      <c r="BB159" s="42"/>
      <c r="BC159" s="33"/>
      <c r="BD159" s="33"/>
      <c r="BE159" s="33"/>
      <c r="BF159" s="33"/>
      <c r="BG159" s="33"/>
      <c r="BH159" s="33"/>
      <c r="BI159" s="33"/>
    </row>
    <row r="160" spans="1:61" ht="15" x14ac:dyDescent="0.2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34"/>
      <c r="S160" s="34"/>
      <c r="T160" s="34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4"/>
      <c r="AF160" s="34"/>
      <c r="AG160" s="35"/>
      <c r="AH160" s="33"/>
      <c r="AI160" s="33"/>
      <c r="AJ160" s="33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3"/>
      <c r="BA160" s="33"/>
      <c r="BB160" s="42"/>
      <c r="BC160" s="33"/>
      <c r="BD160" s="33"/>
      <c r="BE160" s="33"/>
      <c r="BF160" s="33"/>
      <c r="BG160" s="33"/>
      <c r="BH160" s="33"/>
      <c r="BI160" s="33"/>
    </row>
    <row r="161" spans="1:61" ht="15" x14ac:dyDescent="0.2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34"/>
      <c r="S161" s="34"/>
      <c r="T161" s="34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4"/>
      <c r="AF161" s="34"/>
      <c r="AG161" s="35"/>
      <c r="AH161" s="33"/>
      <c r="AI161" s="33"/>
      <c r="AJ161" s="33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3"/>
      <c r="BA161" s="33"/>
      <c r="BB161" s="42"/>
      <c r="BC161" s="33"/>
      <c r="BD161" s="33"/>
      <c r="BE161" s="33"/>
      <c r="BF161" s="33"/>
      <c r="BG161" s="33"/>
      <c r="BH161" s="33"/>
      <c r="BI161" s="33"/>
    </row>
    <row r="162" spans="1:61" ht="15" x14ac:dyDescent="0.2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34"/>
      <c r="S162" s="34"/>
      <c r="T162" s="34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4"/>
      <c r="AF162" s="34"/>
      <c r="AG162" s="35"/>
      <c r="AH162" s="33"/>
      <c r="AI162" s="33"/>
      <c r="AJ162" s="33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3"/>
      <c r="BA162" s="33"/>
      <c r="BB162" s="42"/>
      <c r="BC162" s="33"/>
      <c r="BD162" s="33"/>
      <c r="BE162" s="33"/>
      <c r="BF162" s="33"/>
      <c r="BG162" s="33"/>
      <c r="BH162" s="33"/>
      <c r="BI162" s="33"/>
    </row>
    <row r="163" spans="1:61" ht="15" x14ac:dyDescent="0.2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34"/>
      <c r="S163" s="34"/>
      <c r="T163" s="34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4"/>
      <c r="AF163" s="34"/>
      <c r="AG163" s="35"/>
      <c r="AH163" s="33"/>
      <c r="AI163" s="33"/>
      <c r="AJ163" s="33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3"/>
      <c r="BA163" s="33"/>
      <c r="BB163" s="42"/>
      <c r="BC163" s="33"/>
      <c r="BD163" s="33"/>
      <c r="BE163" s="33"/>
      <c r="BF163" s="33"/>
      <c r="BG163" s="33"/>
      <c r="BH163" s="33"/>
      <c r="BI163" s="33"/>
    </row>
    <row r="164" spans="1:61" ht="15" x14ac:dyDescent="0.2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34"/>
      <c r="S164" s="34"/>
      <c r="T164" s="34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4"/>
      <c r="AF164" s="34"/>
      <c r="AG164" s="35"/>
      <c r="AH164" s="33"/>
      <c r="AI164" s="33"/>
      <c r="AJ164" s="33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3"/>
      <c r="BA164" s="33"/>
      <c r="BB164" s="42"/>
      <c r="BC164" s="33"/>
      <c r="BD164" s="33"/>
      <c r="BE164" s="33"/>
      <c r="BF164" s="33"/>
      <c r="BG164" s="33"/>
      <c r="BH164" s="33"/>
      <c r="BI164" s="33"/>
    </row>
    <row r="165" spans="1:61" ht="15" x14ac:dyDescent="0.2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34"/>
      <c r="S165" s="34"/>
      <c r="T165" s="34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4"/>
      <c r="AF165" s="34"/>
      <c r="AG165" s="35"/>
      <c r="AH165" s="33"/>
      <c r="AI165" s="33"/>
      <c r="AJ165" s="33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3"/>
      <c r="BA165" s="33"/>
      <c r="BB165" s="42"/>
      <c r="BC165" s="33"/>
      <c r="BD165" s="33"/>
      <c r="BE165" s="33"/>
      <c r="BF165" s="33"/>
      <c r="BG165" s="33"/>
      <c r="BH165" s="33"/>
      <c r="BI165" s="33"/>
    </row>
    <row r="166" spans="1:61" ht="15" x14ac:dyDescent="0.2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34"/>
      <c r="S166" s="34"/>
      <c r="T166" s="34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4"/>
      <c r="AF166" s="34"/>
      <c r="AG166" s="35"/>
      <c r="AH166" s="33"/>
      <c r="AI166" s="33"/>
      <c r="AJ166" s="33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3"/>
      <c r="BA166" s="33"/>
      <c r="BB166" s="42"/>
      <c r="BC166" s="33"/>
      <c r="BD166" s="33"/>
      <c r="BE166" s="33"/>
      <c r="BF166" s="33"/>
      <c r="BG166" s="33"/>
      <c r="BH166" s="33"/>
      <c r="BI166" s="33"/>
    </row>
    <row r="167" spans="1:61" ht="15" x14ac:dyDescent="0.2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34"/>
      <c r="S167" s="34"/>
      <c r="T167" s="34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4"/>
      <c r="AF167" s="34"/>
      <c r="AG167" s="35"/>
      <c r="AH167" s="33"/>
      <c r="AI167" s="33"/>
      <c r="AJ167" s="33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3"/>
      <c r="BA167" s="33"/>
      <c r="BB167" s="42"/>
      <c r="BC167" s="33"/>
      <c r="BD167" s="33"/>
      <c r="BE167" s="33"/>
      <c r="BF167" s="33"/>
      <c r="BG167" s="33"/>
      <c r="BH167" s="33"/>
      <c r="BI167" s="33"/>
    </row>
    <row r="168" spans="1:61" ht="15" x14ac:dyDescent="0.2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34"/>
      <c r="S168" s="34"/>
      <c r="T168" s="34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4"/>
      <c r="AF168" s="34"/>
      <c r="AG168" s="35"/>
      <c r="AH168" s="33"/>
      <c r="AI168" s="33"/>
      <c r="AJ168" s="33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3"/>
      <c r="BA168" s="33"/>
      <c r="BB168" s="42"/>
      <c r="BC168" s="33"/>
      <c r="BD168" s="33"/>
      <c r="BE168" s="33"/>
      <c r="BF168" s="33"/>
      <c r="BG168" s="33"/>
      <c r="BH168" s="33"/>
      <c r="BI168" s="33"/>
    </row>
    <row r="169" spans="1:61" ht="15" x14ac:dyDescent="0.2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34"/>
      <c r="S169" s="34"/>
      <c r="T169" s="34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4"/>
      <c r="AF169" s="34"/>
      <c r="AG169" s="35"/>
      <c r="AH169" s="33"/>
      <c r="AI169" s="33"/>
      <c r="AJ169" s="33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3"/>
      <c r="BA169" s="33"/>
      <c r="BB169" s="42"/>
      <c r="BC169" s="33"/>
      <c r="BD169" s="33"/>
      <c r="BE169" s="33"/>
      <c r="BF169" s="33"/>
      <c r="BG169" s="33"/>
      <c r="BH169" s="33"/>
      <c r="BI169" s="33"/>
    </row>
    <row r="170" spans="1:61" ht="15" x14ac:dyDescent="0.2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34"/>
      <c r="S170" s="34"/>
      <c r="T170" s="34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4"/>
      <c r="AF170" s="34"/>
      <c r="AG170" s="35"/>
      <c r="AH170" s="33"/>
      <c r="AI170" s="33"/>
      <c r="AJ170" s="33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3"/>
      <c r="BA170" s="33"/>
      <c r="BB170" s="42"/>
      <c r="BC170" s="33"/>
      <c r="BD170" s="33"/>
      <c r="BE170" s="33"/>
      <c r="BF170" s="33"/>
      <c r="BG170" s="33"/>
      <c r="BH170" s="33"/>
      <c r="BI170" s="33"/>
    </row>
    <row r="171" spans="1:61" ht="15" x14ac:dyDescent="0.2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34"/>
      <c r="S171" s="34"/>
      <c r="T171" s="34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4"/>
      <c r="AF171" s="34"/>
      <c r="AG171" s="35"/>
      <c r="AH171" s="33"/>
      <c r="AI171" s="33"/>
      <c r="AJ171" s="33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3"/>
      <c r="BA171" s="33"/>
      <c r="BB171" s="42"/>
      <c r="BC171" s="33"/>
      <c r="BD171" s="33"/>
      <c r="BE171" s="33"/>
      <c r="BF171" s="33"/>
      <c r="BG171" s="33"/>
      <c r="BH171" s="33"/>
      <c r="BI171" s="33"/>
    </row>
    <row r="172" spans="1:61" ht="15" x14ac:dyDescent="0.2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34"/>
      <c r="S172" s="34"/>
      <c r="T172" s="34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4"/>
      <c r="AF172" s="34"/>
      <c r="AG172" s="35"/>
      <c r="AH172" s="33"/>
      <c r="AI172" s="33"/>
      <c r="AJ172" s="33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3"/>
      <c r="BA172" s="33"/>
      <c r="BB172" s="42"/>
      <c r="BC172" s="33"/>
      <c r="BD172" s="33"/>
      <c r="BE172" s="33"/>
      <c r="BF172" s="33"/>
      <c r="BG172" s="33"/>
      <c r="BH172" s="33"/>
      <c r="BI172" s="33"/>
    </row>
    <row r="173" spans="1:61" ht="15" x14ac:dyDescent="0.2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34"/>
      <c r="S173" s="34"/>
      <c r="T173" s="34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4"/>
      <c r="AF173" s="34"/>
      <c r="AG173" s="35"/>
      <c r="AH173" s="33"/>
      <c r="AI173" s="33"/>
      <c r="AJ173" s="33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3"/>
      <c r="BA173" s="33"/>
      <c r="BB173" s="42"/>
      <c r="BC173" s="33"/>
      <c r="BD173" s="33"/>
      <c r="BE173" s="33"/>
      <c r="BF173" s="33"/>
      <c r="BG173" s="33"/>
      <c r="BH173" s="33"/>
      <c r="BI173" s="33"/>
    </row>
    <row r="174" spans="1:61" ht="15" x14ac:dyDescent="0.2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34"/>
      <c r="S174" s="34"/>
      <c r="T174" s="34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4"/>
      <c r="AF174" s="34"/>
      <c r="AG174" s="35"/>
      <c r="AH174" s="33"/>
      <c r="AI174" s="33"/>
      <c r="AJ174" s="33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3"/>
      <c r="BA174" s="33"/>
      <c r="BB174" s="42"/>
      <c r="BC174" s="33"/>
      <c r="BD174" s="33"/>
      <c r="BE174" s="33"/>
      <c r="BF174" s="33"/>
      <c r="BG174" s="33"/>
      <c r="BH174" s="33"/>
      <c r="BI174" s="33"/>
    </row>
    <row r="175" spans="1:61" ht="15" x14ac:dyDescent="0.2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34"/>
      <c r="S175" s="34"/>
      <c r="T175" s="34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4"/>
      <c r="AF175" s="34"/>
      <c r="AG175" s="35"/>
      <c r="AH175" s="33"/>
      <c r="AI175" s="33"/>
      <c r="AJ175" s="33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3"/>
      <c r="BA175" s="33"/>
      <c r="BB175" s="42"/>
      <c r="BC175" s="33"/>
      <c r="BD175" s="33"/>
      <c r="BE175" s="33"/>
      <c r="BF175" s="33"/>
      <c r="BG175" s="33"/>
      <c r="BH175" s="33"/>
      <c r="BI175" s="33"/>
    </row>
    <row r="176" spans="1:61" ht="15" x14ac:dyDescent="0.2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34"/>
      <c r="S176" s="34"/>
      <c r="T176" s="34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4"/>
      <c r="AF176" s="34"/>
      <c r="AG176" s="35"/>
      <c r="AH176" s="33"/>
      <c r="AI176" s="33"/>
      <c r="AJ176" s="33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3"/>
      <c r="BA176" s="33"/>
      <c r="BB176" s="42"/>
      <c r="BC176" s="33"/>
      <c r="BD176" s="33"/>
      <c r="BE176" s="33"/>
      <c r="BF176" s="33"/>
      <c r="BG176" s="33"/>
      <c r="BH176" s="33"/>
      <c r="BI176" s="33"/>
    </row>
    <row r="177" spans="1:61" ht="15" x14ac:dyDescent="0.2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34"/>
      <c r="S177" s="34"/>
      <c r="T177" s="34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4"/>
      <c r="AF177" s="34"/>
      <c r="AG177" s="35"/>
      <c r="AH177" s="33"/>
      <c r="AI177" s="33"/>
      <c r="AJ177" s="33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3"/>
      <c r="BA177" s="33"/>
      <c r="BB177" s="42"/>
      <c r="BC177" s="33"/>
      <c r="BD177" s="33"/>
      <c r="BE177" s="33"/>
      <c r="BF177" s="33"/>
      <c r="BG177" s="33"/>
      <c r="BH177" s="33"/>
      <c r="BI177" s="33"/>
    </row>
    <row r="178" spans="1:61" ht="15" x14ac:dyDescent="0.2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34"/>
      <c r="S178" s="34"/>
      <c r="T178" s="34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4"/>
      <c r="AF178" s="34"/>
      <c r="AG178" s="35"/>
      <c r="AH178" s="33"/>
      <c r="AI178" s="33"/>
      <c r="AJ178" s="33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3"/>
      <c r="BA178" s="33"/>
      <c r="BB178" s="42"/>
      <c r="BC178" s="33"/>
      <c r="BD178" s="33"/>
      <c r="BE178" s="33"/>
      <c r="BF178" s="33"/>
      <c r="BG178" s="33"/>
      <c r="BH178" s="33"/>
      <c r="BI178" s="33"/>
    </row>
    <row r="179" spans="1:61" ht="15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34"/>
      <c r="S179" s="34"/>
      <c r="T179" s="34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4"/>
      <c r="AF179" s="34"/>
      <c r="AG179" s="35"/>
      <c r="AH179" s="33"/>
      <c r="AI179" s="33"/>
      <c r="AJ179" s="33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3"/>
      <c r="BA179" s="33"/>
      <c r="BB179" s="42"/>
      <c r="BC179" s="33"/>
      <c r="BD179" s="33"/>
      <c r="BE179" s="33"/>
      <c r="BF179" s="33"/>
      <c r="BG179" s="33"/>
      <c r="BH179" s="33"/>
      <c r="BI179" s="33"/>
    </row>
    <row r="180" spans="1:61" ht="15" x14ac:dyDescent="0.2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34"/>
      <c r="S180" s="34"/>
      <c r="T180" s="34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4"/>
      <c r="AF180" s="34"/>
      <c r="AG180" s="35"/>
      <c r="AH180" s="33"/>
      <c r="AI180" s="33"/>
      <c r="AJ180" s="33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3"/>
      <c r="BA180" s="33"/>
      <c r="BB180" s="42"/>
      <c r="BC180" s="33"/>
      <c r="BD180" s="33"/>
      <c r="BE180" s="33"/>
      <c r="BF180" s="33"/>
      <c r="BG180" s="33"/>
      <c r="BH180" s="33"/>
      <c r="BI180" s="33"/>
    </row>
    <row r="181" spans="1:61" ht="15" x14ac:dyDescent="0.2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34"/>
      <c r="S181" s="34"/>
      <c r="T181" s="34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4"/>
      <c r="AF181" s="34"/>
      <c r="AG181" s="35"/>
      <c r="AH181" s="33"/>
      <c r="AI181" s="33"/>
      <c r="AJ181" s="33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3"/>
      <c r="BA181" s="33"/>
      <c r="BB181" s="42"/>
      <c r="BC181" s="33"/>
      <c r="BD181" s="33"/>
      <c r="BE181" s="33"/>
      <c r="BF181" s="33"/>
      <c r="BG181" s="33"/>
      <c r="BH181" s="33"/>
      <c r="BI181" s="33"/>
    </row>
    <row r="182" spans="1:61" ht="15" x14ac:dyDescent="0.2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34"/>
      <c r="S182" s="34"/>
      <c r="T182" s="34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4"/>
      <c r="AF182" s="34"/>
      <c r="AG182" s="35"/>
      <c r="AH182" s="33"/>
      <c r="AI182" s="33"/>
      <c r="AJ182" s="33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3"/>
      <c r="BA182" s="33"/>
      <c r="BB182" s="42"/>
      <c r="BC182" s="33"/>
      <c r="BD182" s="33"/>
      <c r="BE182" s="33"/>
      <c r="BF182" s="33"/>
      <c r="BG182" s="33"/>
      <c r="BH182" s="33"/>
      <c r="BI182" s="33"/>
    </row>
    <row r="183" spans="1:61" ht="15" x14ac:dyDescent="0.2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34"/>
      <c r="S183" s="34"/>
      <c r="T183" s="34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4"/>
      <c r="AF183" s="34"/>
      <c r="AG183" s="35"/>
      <c r="AH183" s="33"/>
      <c r="AI183" s="33"/>
      <c r="AJ183" s="33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3"/>
      <c r="BA183" s="33"/>
      <c r="BB183" s="42"/>
      <c r="BC183" s="33"/>
      <c r="BD183" s="33"/>
      <c r="BE183" s="33"/>
      <c r="BF183" s="33"/>
      <c r="BG183" s="33"/>
      <c r="BH183" s="33"/>
      <c r="BI183" s="33"/>
    </row>
    <row r="184" spans="1:61" ht="15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34"/>
      <c r="S184" s="34"/>
      <c r="T184" s="34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4"/>
      <c r="AF184" s="34"/>
      <c r="AG184" s="35"/>
      <c r="AH184" s="33"/>
      <c r="AI184" s="33"/>
      <c r="AJ184" s="33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3"/>
      <c r="BA184" s="33"/>
      <c r="BB184" s="42"/>
      <c r="BC184" s="33"/>
      <c r="BD184" s="33"/>
      <c r="BE184" s="33"/>
      <c r="BF184" s="33"/>
      <c r="BG184" s="33"/>
      <c r="BH184" s="33"/>
      <c r="BI184" s="33"/>
    </row>
    <row r="185" spans="1:61" ht="15" x14ac:dyDescent="0.2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34"/>
      <c r="S185" s="34"/>
      <c r="T185" s="34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4"/>
      <c r="AF185" s="34"/>
      <c r="AG185" s="35"/>
      <c r="AH185" s="33"/>
      <c r="AI185" s="33"/>
      <c r="AJ185" s="33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3"/>
      <c r="BA185" s="33"/>
      <c r="BB185" s="42"/>
      <c r="BC185" s="33"/>
      <c r="BD185" s="33"/>
      <c r="BE185" s="33"/>
      <c r="BF185" s="33"/>
      <c r="BG185" s="33"/>
      <c r="BH185" s="33"/>
      <c r="BI185" s="33"/>
    </row>
    <row r="186" spans="1:61" ht="15" x14ac:dyDescent="0.2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34"/>
      <c r="S186" s="34"/>
      <c r="T186" s="34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4"/>
      <c r="AF186" s="34"/>
      <c r="AG186" s="35"/>
      <c r="AH186" s="33"/>
      <c r="AI186" s="33"/>
      <c r="AJ186" s="33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3"/>
      <c r="BA186" s="33"/>
      <c r="BB186" s="42"/>
      <c r="BC186" s="33"/>
      <c r="BD186" s="33"/>
      <c r="BE186" s="33"/>
      <c r="BF186" s="33"/>
      <c r="BG186" s="33"/>
      <c r="BH186" s="33"/>
      <c r="BI186" s="33"/>
    </row>
    <row r="187" spans="1:61" ht="15" x14ac:dyDescent="0.2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34"/>
      <c r="S187" s="34"/>
      <c r="T187" s="34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4"/>
      <c r="AF187" s="34"/>
      <c r="AG187" s="35"/>
      <c r="AH187" s="33"/>
      <c r="AI187" s="33"/>
      <c r="AJ187" s="33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3"/>
      <c r="BA187" s="33"/>
      <c r="BB187" s="42"/>
      <c r="BC187" s="33"/>
      <c r="BD187" s="33"/>
      <c r="BE187" s="33"/>
      <c r="BF187" s="33"/>
      <c r="BG187" s="33"/>
      <c r="BH187" s="33"/>
      <c r="BI187" s="33"/>
    </row>
    <row r="188" spans="1:61" ht="15" x14ac:dyDescent="0.2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34"/>
      <c r="S188" s="34"/>
      <c r="T188" s="34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4"/>
      <c r="AF188" s="34"/>
      <c r="AG188" s="35"/>
      <c r="AH188" s="33"/>
      <c r="AI188" s="33"/>
      <c r="AJ188" s="33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3"/>
      <c r="BA188" s="33"/>
      <c r="BB188" s="42"/>
      <c r="BC188" s="33"/>
      <c r="BD188" s="33"/>
      <c r="BE188" s="33"/>
      <c r="BF188" s="33"/>
      <c r="BG188" s="33"/>
      <c r="BH188" s="33"/>
      <c r="BI188" s="33"/>
    </row>
    <row r="189" spans="1:61" ht="15" x14ac:dyDescent="0.2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34"/>
      <c r="S189" s="34"/>
      <c r="T189" s="34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4"/>
      <c r="AF189" s="34"/>
      <c r="AG189" s="35"/>
      <c r="AH189" s="33"/>
      <c r="AI189" s="33"/>
      <c r="AJ189" s="33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3"/>
      <c r="BA189" s="33"/>
      <c r="BB189" s="42"/>
      <c r="BC189" s="33"/>
      <c r="BD189" s="33"/>
      <c r="BE189" s="33"/>
      <c r="BF189" s="33"/>
      <c r="BG189" s="33"/>
      <c r="BH189" s="33"/>
      <c r="BI189" s="33"/>
    </row>
    <row r="190" spans="1:61" ht="15" x14ac:dyDescent="0.2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34"/>
      <c r="S190" s="34"/>
      <c r="T190" s="34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4"/>
      <c r="AF190" s="34"/>
      <c r="AG190" s="35"/>
      <c r="AH190" s="33"/>
      <c r="AI190" s="33"/>
      <c r="AJ190" s="33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3"/>
      <c r="BA190" s="33"/>
      <c r="BB190" s="42"/>
      <c r="BC190" s="33"/>
      <c r="BD190" s="33"/>
      <c r="BE190" s="33"/>
      <c r="BF190" s="33"/>
      <c r="BG190" s="33"/>
      <c r="BH190" s="33"/>
      <c r="BI190" s="33"/>
    </row>
    <row r="191" spans="1:61" ht="15" x14ac:dyDescent="0.2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34"/>
      <c r="S191" s="34"/>
      <c r="T191" s="34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4"/>
      <c r="AF191" s="34"/>
      <c r="AG191" s="35"/>
      <c r="AH191" s="33"/>
      <c r="AI191" s="33"/>
      <c r="AJ191" s="33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3"/>
      <c r="BA191" s="33"/>
      <c r="BB191" s="42"/>
      <c r="BC191" s="33"/>
      <c r="BD191" s="33"/>
      <c r="BE191" s="33"/>
      <c r="BF191" s="33"/>
      <c r="BG191" s="33"/>
      <c r="BH191" s="33"/>
      <c r="BI191" s="33"/>
    </row>
    <row r="192" spans="1:61" ht="15" x14ac:dyDescent="0.2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34"/>
      <c r="S192" s="34"/>
      <c r="T192" s="34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4"/>
      <c r="AF192" s="34"/>
      <c r="AG192" s="35"/>
      <c r="AH192" s="33"/>
      <c r="AI192" s="33"/>
      <c r="AJ192" s="33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3"/>
      <c r="BA192" s="33"/>
      <c r="BB192" s="42"/>
      <c r="BC192" s="33"/>
      <c r="BD192" s="33"/>
      <c r="BE192" s="33"/>
      <c r="BF192" s="33"/>
      <c r="BG192" s="33"/>
      <c r="BH192" s="33"/>
      <c r="BI192" s="33"/>
    </row>
    <row r="193" spans="1:61" ht="15" x14ac:dyDescent="0.2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34"/>
      <c r="S193" s="34"/>
      <c r="T193" s="34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4"/>
      <c r="AF193" s="34"/>
      <c r="AG193" s="35"/>
      <c r="AH193" s="33"/>
      <c r="AI193" s="33"/>
      <c r="AJ193" s="33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3"/>
      <c r="BA193" s="33"/>
      <c r="BB193" s="42"/>
      <c r="BC193" s="33"/>
      <c r="BD193" s="33"/>
      <c r="BE193" s="33"/>
      <c r="BF193" s="33"/>
      <c r="BG193" s="33"/>
      <c r="BH193" s="33"/>
      <c r="BI193" s="33"/>
    </row>
    <row r="194" spans="1:61" ht="15" x14ac:dyDescent="0.2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34"/>
      <c r="S194" s="34"/>
      <c r="T194" s="34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4"/>
      <c r="AF194" s="34"/>
      <c r="AG194" s="35"/>
      <c r="AH194" s="33"/>
      <c r="AI194" s="33"/>
      <c r="AJ194" s="33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3"/>
      <c r="BA194" s="33"/>
      <c r="BB194" s="42"/>
      <c r="BC194" s="33"/>
      <c r="BD194" s="33"/>
      <c r="BE194" s="33"/>
      <c r="BF194" s="33"/>
      <c r="BG194" s="33"/>
      <c r="BH194" s="33"/>
      <c r="BI194" s="33"/>
    </row>
    <row r="195" spans="1:61" ht="15" x14ac:dyDescent="0.2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34"/>
      <c r="S195" s="34"/>
      <c r="T195" s="34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4"/>
      <c r="AF195" s="34"/>
      <c r="AG195" s="35"/>
      <c r="AH195" s="33"/>
      <c r="AI195" s="33"/>
      <c r="AJ195" s="33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3"/>
      <c r="BA195" s="33"/>
      <c r="BB195" s="42"/>
      <c r="BC195" s="33"/>
      <c r="BD195" s="33"/>
      <c r="BE195" s="33"/>
      <c r="BF195" s="33"/>
      <c r="BG195" s="33"/>
      <c r="BH195" s="33"/>
      <c r="BI195" s="33"/>
    </row>
    <row r="196" spans="1:61" ht="15" x14ac:dyDescent="0.2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34"/>
      <c r="S196" s="34"/>
      <c r="T196" s="34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4"/>
      <c r="AF196" s="34"/>
      <c r="AG196" s="35"/>
      <c r="AH196" s="33"/>
      <c r="AI196" s="33"/>
      <c r="AJ196" s="33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3"/>
      <c r="BA196" s="33"/>
      <c r="BB196" s="42"/>
      <c r="BC196" s="33"/>
      <c r="BD196" s="33"/>
      <c r="BE196" s="33"/>
      <c r="BF196" s="33"/>
      <c r="BG196" s="33"/>
      <c r="BH196" s="33"/>
      <c r="BI196" s="33"/>
    </row>
    <row r="197" spans="1:61" ht="15" x14ac:dyDescent="0.2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34"/>
      <c r="S197" s="34"/>
      <c r="T197" s="34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4"/>
      <c r="AF197" s="34"/>
      <c r="AG197" s="35"/>
      <c r="AH197" s="33"/>
      <c r="AI197" s="33"/>
      <c r="AJ197" s="33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3"/>
      <c r="BA197" s="33"/>
      <c r="BB197" s="42"/>
      <c r="BC197" s="33"/>
      <c r="BD197" s="33"/>
      <c r="BE197" s="33"/>
      <c r="BF197" s="33"/>
      <c r="BG197" s="33"/>
      <c r="BH197" s="33"/>
      <c r="BI197" s="33"/>
    </row>
    <row r="198" spans="1:61" ht="15" x14ac:dyDescent="0.2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34"/>
      <c r="S198" s="34"/>
      <c r="T198" s="34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4"/>
      <c r="AF198" s="34"/>
      <c r="AG198" s="35"/>
      <c r="AH198" s="33"/>
      <c r="AI198" s="33"/>
      <c r="AJ198" s="33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3"/>
      <c r="BA198" s="33"/>
      <c r="BB198" s="42"/>
      <c r="BC198" s="33"/>
      <c r="BD198" s="33"/>
      <c r="BE198" s="33"/>
      <c r="BF198" s="33"/>
      <c r="BG198" s="33"/>
      <c r="BH198" s="33"/>
      <c r="BI198" s="33"/>
    </row>
    <row r="199" spans="1:61" ht="15" x14ac:dyDescent="0.2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34"/>
      <c r="S199" s="34"/>
      <c r="T199" s="34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4"/>
      <c r="AF199" s="34"/>
      <c r="AG199" s="35"/>
      <c r="AH199" s="33"/>
      <c r="AI199" s="33"/>
      <c r="AJ199" s="33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3"/>
      <c r="BA199" s="33"/>
      <c r="BB199" s="42"/>
      <c r="BC199" s="33"/>
      <c r="BD199" s="33"/>
      <c r="BE199" s="33"/>
      <c r="BF199" s="33"/>
      <c r="BG199" s="33"/>
      <c r="BH199" s="33"/>
      <c r="BI199" s="33"/>
    </row>
    <row r="200" spans="1:61" ht="15" x14ac:dyDescent="0.2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34"/>
      <c r="S200" s="34"/>
      <c r="T200" s="34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4"/>
      <c r="AF200" s="34"/>
      <c r="AG200" s="35"/>
      <c r="AH200" s="33"/>
      <c r="AI200" s="33"/>
      <c r="AJ200" s="33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3"/>
      <c r="BA200" s="33"/>
      <c r="BB200" s="42"/>
      <c r="BC200" s="33"/>
      <c r="BD200" s="33"/>
      <c r="BE200" s="33"/>
      <c r="BF200" s="33"/>
      <c r="BG200" s="33"/>
      <c r="BH200" s="33"/>
      <c r="BI200" s="33"/>
    </row>
    <row r="201" spans="1:61" ht="15" x14ac:dyDescent="0.2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34"/>
      <c r="S201" s="34"/>
      <c r="T201" s="34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4"/>
      <c r="AF201" s="34"/>
      <c r="AG201" s="35"/>
      <c r="AH201" s="33"/>
      <c r="AI201" s="33"/>
      <c r="AJ201" s="33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3"/>
      <c r="BA201" s="33"/>
      <c r="BB201" s="42"/>
      <c r="BC201" s="33"/>
      <c r="BD201" s="33"/>
      <c r="BE201" s="33"/>
      <c r="BF201" s="33"/>
      <c r="BG201" s="33"/>
      <c r="BH201" s="33"/>
      <c r="BI201" s="33"/>
    </row>
    <row r="202" spans="1:61" ht="15" x14ac:dyDescent="0.2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34"/>
      <c r="S202" s="34"/>
      <c r="T202" s="34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4"/>
      <c r="AF202" s="34"/>
      <c r="AG202" s="35"/>
      <c r="AH202" s="33"/>
      <c r="AI202" s="33"/>
      <c r="AJ202" s="33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3"/>
      <c r="BA202" s="33"/>
      <c r="BB202" s="42"/>
      <c r="BC202" s="33"/>
      <c r="BD202" s="33"/>
      <c r="BE202" s="33"/>
      <c r="BF202" s="33"/>
      <c r="BG202" s="33"/>
      <c r="BH202" s="33"/>
      <c r="BI202" s="33"/>
    </row>
    <row r="203" spans="1:61" ht="15" x14ac:dyDescent="0.2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34"/>
      <c r="S203" s="34"/>
      <c r="T203" s="34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4"/>
      <c r="AF203" s="34"/>
      <c r="AG203" s="35"/>
      <c r="AH203" s="33"/>
      <c r="AI203" s="33"/>
      <c r="AJ203" s="33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3"/>
      <c r="BA203" s="33"/>
      <c r="BB203" s="42"/>
      <c r="BC203" s="33"/>
      <c r="BD203" s="33"/>
      <c r="BE203" s="33"/>
      <c r="BF203" s="33"/>
      <c r="BG203" s="33"/>
      <c r="BH203" s="33"/>
      <c r="BI203" s="33"/>
    </row>
    <row r="204" spans="1:61" ht="15" x14ac:dyDescent="0.2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34"/>
      <c r="S204" s="34"/>
      <c r="T204" s="34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4"/>
      <c r="AF204" s="34"/>
      <c r="AG204" s="35"/>
      <c r="AH204" s="33"/>
      <c r="AI204" s="33"/>
      <c r="AJ204" s="33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3"/>
      <c r="BA204" s="33"/>
      <c r="BB204" s="42"/>
      <c r="BC204" s="33"/>
      <c r="BD204" s="33"/>
      <c r="BE204" s="33"/>
      <c r="BF204" s="33"/>
      <c r="BG204" s="33"/>
      <c r="BH204" s="33"/>
      <c r="BI204" s="33"/>
    </row>
    <row r="205" spans="1:61" ht="15" x14ac:dyDescent="0.2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34"/>
      <c r="S205" s="34"/>
      <c r="T205" s="34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4"/>
      <c r="AF205" s="34"/>
      <c r="AG205" s="35"/>
      <c r="AH205" s="33"/>
      <c r="AI205" s="33"/>
      <c r="AJ205" s="33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3"/>
      <c r="BA205" s="33"/>
      <c r="BB205" s="42"/>
      <c r="BC205" s="33"/>
      <c r="BD205" s="33"/>
      <c r="BE205" s="33"/>
      <c r="BF205" s="33"/>
      <c r="BG205" s="33"/>
      <c r="BH205" s="33"/>
      <c r="BI205" s="33"/>
    </row>
    <row r="206" spans="1:61" ht="15" x14ac:dyDescent="0.2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34"/>
      <c r="S206" s="34"/>
      <c r="T206" s="34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4"/>
      <c r="AF206" s="34"/>
      <c r="AG206" s="35"/>
      <c r="AH206" s="33"/>
      <c r="AI206" s="33"/>
      <c r="AJ206" s="33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3"/>
      <c r="BA206" s="33"/>
      <c r="BB206" s="42"/>
      <c r="BC206" s="33"/>
      <c r="BD206" s="33"/>
      <c r="BE206" s="33"/>
      <c r="BF206" s="33"/>
      <c r="BG206" s="33"/>
      <c r="BH206" s="33"/>
      <c r="BI206" s="33"/>
    </row>
    <row r="207" spans="1:61" ht="15" x14ac:dyDescent="0.2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34"/>
      <c r="S207" s="34"/>
      <c r="T207" s="34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4"/>
      <c r="AF207" s="34"/>
      <c r="AG207" s="35"/>
      <c r="AH207" s="33"/>
      <c r="AI207" s="33"/>
      <c r="AJ207" s="33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3"/>
      <c r="BA207" s="33"/>
      <c r="BB207" s="42"/>
      <c r="BC207" s="33"/>
      <c r="BD207" s="33"/>
      <c r="BE207" s="33"/>
      <c r="BF207" s="33"/>
      <c r="BG207" s="33"/>
      <c r="BH207" s="33"/>
      <c r="BI207" s="33"/>
    </row>
    <row r="208" spans="1:61" ht="15" x14ac:dyDescent="0.2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34"/>
      <c r="S208" s="34"/>
      <c r="T208" s="34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4"/>
      <c r="AF208" s="34"/>
      <c r="AG208" s="35"/>
      <c r="AH208" s="33"/>
      <c r="AI208" s="33"/>
      <c r="AJ208" s="33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3"/>
      <c r="BA208" s="33"/>
      <c r="BB208" s="42"/>
      <c r="BC208" s="33"/>
      <c r="BD208" s="33"/>
      <c r="BE208" s="33"/>
      <c r="BF208" s="33"/>
      <c r="BG208" s="33"/>
      <c r="BH208" s="33"/>
      <c r="BI208" s="33"/>
    </row>
    <row r="209" spans="1:61" ht="15" x14ac:dyDescent="0.2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34"/>
      <c r="S209" s="34"/>
      <c r="T209" s="34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4"/>
      <c r="AF209" s="34"/>
      <c r="AG209" s="35"/>
      <c r="AH209" s="33"/>
      <c r="AI209" s="33"/>
      <c r="AJ209" s="33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3"/>
      <c r="BA209" s="33"/>
      <c r="BB209" s="42"/>
      <c r="BC209" s="33"/>
      <c r="BD209" s="33"/>
      <c r="BE209" s="33"/>
      <c r="BF209" s="33"/>
      <c r="BG209" s="33"/>
      <c r="BH209" s="33"/>
      <c r="BI209" s="33"/>
    </row>
    <row r="210" spans="1:61" ht="15" x14ac:dyDescent="0.2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34"/>
      <c r="S210" s="34"/>
      <c r="T210" s="34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4"/>
      <c r="AF210" s="34"/>
      <c r="AG210" s="35"/>
      <c r="AH210" s="33"/>
      <c r="AI210" s="33"/>
      <c r="AJ210" s="33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3"/>
      <c r="BA210" s="33"/>
      <c r="BB210" s="42"/>
      <c r="BC210" s="33"/>
      <c r="BD210" s="33"/>
      <c r="BE210" s="33"/>
      <c r="BF210" s="33"/>
      <c r="BG210" s="33"/>
      <c r="BH210" s="33"/>
      <c r="BI210" s="33"/>
    </row>
    <row r="211" spans="1:61" ht="15" x14ac:dyDescent="0.2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34"/>
      <c r="S211" s="34"/>
      <c r="T211" s="34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4"/>
      <c r="AF211" s="34"/>
      <c r="AG211" s="35"/>
      <c r="AH211" s="33"/>
      <c r="AI211" s="33"/>
      <c r="AJ211" s="33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3"/>
      <c r="BA211" s="33"/>
      <c r="BB211" s="42"/>
      <c r="BC211" s="33"/>
      <c r="BD211" s="33"/>
      <c r="BE211" s="33"/>
      <c r="BF211" s="33"/>
      <c r="BG211" s="33"/>
      <c r="BH211" s="33"/>
      <c r="BI211" s="33"/>
    </row>
    <row r="212" spans="1:61" ht="15" x14ac:dyDescent="0.2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34"/>
      <c r="S212" s="34"/>
      <c r="T212" s="34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4"/>
      <c r="AF212" s="34"/>
      <c r="AG212" s="35"/>
      <c r="AH212" s="33"/>
      <c r="AI212" s="33"/>
      <c r="AJ212" s="33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3"/>
      <c r="BA212" s="33"/>
      <c r="BB212" s="42"/>
      <c r="BC212" s="33"/>
      <c r="BD212" s="33"/>
      <c r="BE212" s="33"/>
      <c r="BF212" s="33"/>
      <c r="BG212" s="33"/>
      <c r="BH212" s="33"/>
      <c r="BI212" s="33"/>
    </row>
    <row r="213" spans="1:61" ht="15" x14ac:dyDescent="0.2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34"/>
      <c r="S213" s="34"/>
      <c r="T213" s="34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4"/>
      <c r="AF213" s="34"/>
      <c r="AG213" s="35"/>
      <c r="AH213" s="33"/>
      <c r="AI213" s="33"/>
      <c r="AJ213" s="33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3"/>
      <c r="BA213" s="33"/>
      <c r="BB213" s="42"/>
      <c r="BC213" s="33"/>
      <c r="BD213" s="33"/>
      <c r="BE213" s="33"/>
      <c r="BF213" s="33"/>
      <c r="BG213" s="33"/>
      <c r="BH213" s="33"/>
      <c r="BI213" s="33"/>
    </row>
    <row r="214" spans="1:61" ht="15" x14ac:dyDescent="0.2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34"/>
      <c r="S214" s="34"/>
      <c r="T214" s="34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4"/>
      <c r="AF214" s="34"/>
      <c r="AG214" s="35"/>
      <c r="AH214" s="33"/>
      <c r="AI214" s="33"/>
      <c r="AJ214" s="33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3"/>
      <c r="BA214" s="33"/>
      <c r="BB214" s="42"/>
      <c r="BC214" s="33"/>
      <c r="BD214" s="33"/>
      <c r="BE214" s="33"/>
      <c r="BF214" s="33"/>
      <c r="BG214" s="33"/>
      <c r="BH214" s="33"/>
      <c r="BI214" s="33"/>
    </row>
    <row r="215" spans="1:61" ht="15" x14ac:dyDescent="0.2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34"/>
      <c r="S215" s="34"/>
      <c r="T215" s="34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4"/>
      <c r="AF215" s="34"/>
      <c r="AG215" s="35"/>
      <c r="AH215" s="33"/>
      <c r="AI215" s="33"/>
      <c r="AJ215" s="33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3"/>
      <c r="BA215" s="33"/>
      <c r="BB215" s="42"/>
      <c r="BC215" s="33"/>
      <c r="BD215" s="33"/>
      <c r="BE215" s="33"/>
      <c r="BF215" s="33"/>
      <c r="BG215" s="33"/>
      <c r="BH215" s="33"/>
      <c r="BI215" s="33"/>
    </row>
    <row r="216" spans="1:61" ht="15" x14ac:dyDescent="0.2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34"/>
      <c r="S216" s="34"/>
      <c r="T216" s="34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4"/>
      <c r="AF216" s="34"/>
      <c r="AG216" s="35"/>
      <c r="AH216" s="33"/>
      <c r="AI216" s="33"/>
      <c r="AJ216" s="33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3"/>
      <c r="BA216" s="33"/>
      <c r="BB216" s="42"/>
      <c r="BC216" s="33"/>
      <c r="BD216" s="33"/>
      <c r="BE216" s="33"/>
      <c r="BF216" s="33"/>
      <c r="BG216" s="33"/>
      <c r="BH216" s="33"/>
      <c r="BI216" s="33"/>
    </row>
    <row r="217" spans="1:61" ht="15" x14ac:dyDescent="0.2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34"/>
      <c r="S217" s="34"/>
      <c r="T217" s="34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4"/>
      <c r="AF217" s="34"/>
      <c r="AG217" s="35"/>
      <c r="AH217" s="33"/>
      <c r="AI217" s="33"/>
      <c r="AJ217" s="33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3"/>
      <c r="BA217" s="33"/>
      <c r="BB217" s="42"/>
      <c r="BC217" s="33"/>
      <c r="BD217" s="33"/>
      <c r="BE217" s="33"/>
      <c r="BF217" s="33"/>
      <c r="BG217" s="33"/>
      <c r="BH217" s="33"/>
      <c r="BI217" s="33"/>
    </row>
    <row r="218" spans="1:61" ht="15" x14ac:dyDescent="0.2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34"/>
      <c r="S218" s="34"/>
      <c r="T218" s="34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4"/>
      <c r="AF218" s="34"/>
      <c r="AG218" s="35"/>
      <c r="AH218" s="33"/>
      <c r="AI218" s="33"/>
      <c r="AJ218" s="33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3"/>
      <c r="BA218" s="33"/>
      <c r="BB218" s="42"/>
      <c r="BC218" s="33"/>
      <c r="BD218" s="33"/>
      <c r="BE218" s="33"/>
      <c r="BF218" s="33"/>
      <c r="BG218" s="33"/>
      <c r="BH218" s="33"/>
      <c r="BI218" s="33"/>
    </row>
    <row r="219" spans="1:61" ht="15" x14ac:dyDescent="0.2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34"/>
      <c r="S219" s="34"/>
      <c r="T219" s="34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4"/>
      <c r="AF219" s="34"/>
      <c r="AG219" s="35"/>
      <c r="AH219" s="33"/>
      <c r="AI219" s="33"/>
      <c r="AJ219" s="33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3"/>
      <c r="BA219" s="33"/>
      <c r="BB219" s="42"/>
      <c r="BC219" s="33"/>
      <c r="BD219" s="33"/>
      <c r="BE219" s="33"/>
      <c r="BF219" s="33"/>
      <c r="BG219" s="33"/>
      <c r="BH219" s="33"/>
      <c r="BI219" s="33"/>
    </row>
    <row r="220" spans="1:61" ht="15" x14ac:dyDescent="0.2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34"/>
      <c r="S220" s="34"/>
      <c r="T220" s="34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4"/>
      <c r="AF220" s="34"/>
      <c r="AG220" s="35"/>
      <c r="AH220" s="33"/>
      <c r="AI220" s="33"/>
      <c r="AJ220" s="33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3"/>
      <c r="BA220" s="33"/>
      <c r="BB220" s="42"/>
      <c r="BC220" s="33"/>
      <c r="BD220" s="33"/>
      <c r="BE220" s="33"/>
      <c r="BF220" s="33"/>
      <c r="BG220" s="33"/>
      <c r="BH220" s="33"/>
      <c r="BI220" s="33"/>
    </row>
    <row r="221" spans="1:61" ht="15" x14ac:dyDescent="0.2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34"/>
      <c r="S221" s="34"/>
      <c r="T221" s="34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4"/>
      <c r="AF221" s="34"/>
      <c r="AG221" s="35"/>
      <c r="AH221" s="33"/>
      <c r="AI221" s="33"/>
      <c r="AJ221" s="33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3"/>
      <c r="BA221" s="33"/>
      <c r="BB221" s="42"/>
      <c r="BC221" s="33"/>
      <c r="BD221" s="33"/>
      <c r="BE221" s="33"/>
      <c r="BF221" s="33"/>
      <c r="BG221" s="33"/>
      <c r="BH221" s="33"/>
      <c r="BI221" s="33"/>
    </row>
    <row r="222" spans="1:61" ht="15" x14ac:dyDescent="0.2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34"/>
      <c r="S222" s="34"/>
      <c r="T222" s="34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4"/>
      <c r="AF222" s="34"/>
      <c r="AG222" s="35"/>
      <c r="AH222" s="33"/>
      <c r="AI222" s="33"/>
      <c r="AJ222" s="33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3"/>
      <c r="BA222" s="33"/>
      <c r="BB222" s="42"/>
      <c r="BC222" s="33"/>
      <c r="BD222" s="33"/>
      <c r="BE222" s="33"/>
      <c r="BF222" s="33"/>
      <c r="BG222" s="33"/>
      <c r="BH222" s="33"/>
      <c r="BI222" s="33"/>
    </row>
    <row r="223" spans="1:61" ht="15" x14ac:dyDescent="0.2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34"/>
      <c r="S223" s="34"/>
      <c r="T223" s="34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4"/>
      <c r="AF223" s="34"/>
      <c r="AG223" s="35"/>
      <c r="AH223" s="33"/>
      <c r="AI223" s="33"/>
      <c r="AJ223" s="33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3"/>
      <c r="BA223" s="33"/>
      <c r="BB223" s="42"/>
      <c r="BC223" s="33"/>
      <c r="BD223" s="33"/>
      <c r="BE223" s="33"/>
      <c r="BF223" s="33"/>
      <c r="BG223" s="33"/>
      <c r="BH223" s="33"/>
      <c r="BI223" s="33"/>
    </row>
    <row r="224" spans="1:61" ht="15" x14ac:dyDescent="0.2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34"/>
      <c r="S224" s="34"/>
      <c r="T224" s="34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4"/>
      <c r="AF224" s="34"/>
      <c r="AG224" s="35"/>
      <c r="AH224" s="33"/>
      <c r="AI224" s="33"/>
      <c r="AJ224" s="33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3"/>
      <c r="BA224" s="33"/>
      <c r="BB224" s="42"/>
      <c r="BC224" s="33"/>
      <c r="BD224" s="33"/>
      <c r="BE224" s="33"/>
      <c r="BF224" s="33"/>
      <c r="BG224" s="33"/>
      <c r="BH224" s="33"/>
      <c r="BI224" s="33"/>
    </row>
    <row r="225" spans="1:61" ht="15" x14ac:dyDescent="0.2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34"/>
      <c r="S225" s="34"/>
      <c r="T225" s="34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4"/>
      <c r="AF225" s="34"/>
      <c r="AG225" s="35"/>
      <c r="AH225" s="33"/>
      <c r="AI225" s="33"/>
      <c r="AJ225" s="33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3"/>
      <c r="BA225" s="33"/>
      <c r="BB225" s="42"/>
      <c r="BC225" s="33"/>
      <c r="BD225" s="33"/>
      <c r="BE225" s="33"/>
      <c r="BF225" s="33"/>
      <c r="BG225" s="33"/>
      <c r="BH225" s="33"/>
      <c r="BI225" s="33"/>
    </row>
    <row r="226" spans="1:61" ht="15" x14ac:dyDescent="0.2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34"/>
      <c r="S226" s="34"/>
      <c r="T226" s="34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4"/>
      <c r="AF226" s="34"/>
      <c r="AG226" s="35"/>
      <c r="AH226" s="33"/>
      <c r="AI226" s="33"/>
      <c r="AJ226" s="33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3"/>
      <c r="BA226" s="33"/>
      <c r="BB226" s="42"/>
      <c r="BC226" s="33"/>
      <c r="BD226" s="33"/>
      <c r="BE226" s="33"/>
      <c r="BF226" s="33"/>
      <c r="BG226" s="33"/>
      <c r="BH226" s="33"/>
      <c r="BI226" s="33"/>
    </row>
    <row r="227" spans="1:61" ht="15" x14ac:dyDescent="0.2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34"/>
      <c r="S227" s="34"/>
      <c r="T227" s="34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4"/>
      <c r="AF227" s="34"/>
      <c r="AG227" s="35"/>
      <c r="AH227" s="33"/>
      <c r="AI227" s="33"/>
      <c r="AJ227" s="33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3"/>
      <c r="BA227" s="33"/>
      <c r="BB227" s="42"/>
      <c r="BC227" s="33"/>
      <c r="BD227" s="33"/>
      <c r="BE227" s="33"/>
      <c r="BF227" s="33"/>
      <c r="BG227" s="33"/>
      <c r="BH227" s="33"/>
      <c r="BI227" s="33"/>
    </row>
    <row r="228" spans="1:61" ht="15" x14ac:dyDescent="0.2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34"/>
      <c r="S228" s="34"/>
      <c r="T228" s="34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4"/>
      <c r="AF228" s="34"/>
      <c r="AG228" s="35"/>
      <c r="AH228" s="33"/>
      <c r="AI228" s="33"/>
      <c r="AJ228" s="33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3"/>
      <c r="BA228" s="33"/>
      <c r="BB228" s="42"/>
      <c r="BC228" s="33"/>
      <c r="BD228" s="33"/>
      <c r="BE228" s="33"/>
      <c r="BF228" s="33"/>
      <c r="BG228" s="33"/>
      <c r="BH228" s="33"/>
      <c r="BI228" s="33"/>
    </row>
    <row r="229" spans="1:61" ht="15" x14ac:dyDescent="0.2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34"/>
      <c r="S229" s="34"/>
      <c r="T229" s="34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4"/>
      <c r="AF229" s="34"/>
      <c r="AG229" s="35"/>
      <c r="AH229" s="33"/>
      <c r="AI229" s="33"/>
      <c r="AJ229" s="33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3"/>
      <c r="BA229" s="33"/>
      <c r="BB229" s="42"/>
      <c r="BC229" s="33"/>
      <c r="BD229" s="33"/>
      <c r="BE229" s="33"/>
      <c r="BF229" s="33"/>
      <c r="BG229" s="33"/>
      <c r="BH229" s="33"/>
      <c r="BI229" s="33"/>
    </row>
    <row r="230" spans="1:61" ht="15" x14ac:dyDescent="0.2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34"/>
      <c r="S230" s="34"/>
      <c r="T230" s="34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4"/>
      <c r="AF230" s="34"/>
      <c r="AG230" s="35"/>
      <c r="AH230" s="33"/>
      <c r="AI230" s="33"/>
      <c r="AJ230" s="33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3"/>
      <c r="BA230" s="33"/>
      <c r="BB230" s="42"/>
      <c r="BC230" s="33"/>
      <c r="BD230" s="33"/>
      <c r="BE230" s="33"/>
      <c r="BF230" s="33"/>
      <c r="BG230" s="33"/>
      <c r="BH230" s="33"/>
      <c r="BI230" s="33"/>
    </row>
    <row r="231" spans="1:61" ht="15" x14ac:dyDescent="0.2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34"/>
      <c r="S231" s="34"/>
      <c r="T231" s="34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4"/>
      <c r="AF231" s="34"/>
      <c r="AG231" s="35"/>
      <c r="AH231" s="33"/>
      <c r="AI231" s="33"/>
      <c r="AJ231" s="33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3"/>
      <c r="BA231" s="33"/>
      <c r="BB231" s="42"/>
      <c r="BC231" s="33"/>
      <c r="BD231" s="33"/>
      <c r="BE231" s="33"/>
      <c r="BF231" s="33"/>
      <c r="BG231" s="33"/>
      <c r="BH231" s="33"/>
      <c r="BI231" s="33"/>
    </row>
    <row r="232" spans="1:61" ht="15" x14ac:dyDescent="0.2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34"/>
      <c r="S232" s="34"/>
      <c r="T232" s="34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4"/>
      <c r="AF232" s="34"/>
      <c r="AG232" s="35"/>
      <c r="AH232" s="33"/>
      <c r="AI232" s="33"/>
      <c r="AJ232" s="33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3"/>
      <c r="BA232" s="33"/>
      <c r="BB232" s="42"/>
      <c r="BC232" s="33"/>
      <c r="BD232" s="33"/>
      <c r="BE232" s="33"/>
      <c r="BF232" s="33"/>
      <c r="BG232" s="33"/>
      <c r="BH232" s="33"/>
      <c r="BI232" s="33"/>
    </row>
    <row r="233" spans="1:61" ht="15" x14ac:dyDescent="0.2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34"/>
      <c r="S233" s="34"/>
      <c r="T233" s="34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4"/>
      <c r="AF233" s="34"/>
      <c r="AG233" s="35"/>
      <c r="AH233" s="33"/>
      <c r="AI233" s="33"/>
      <c r="AJ233" s="33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3"/>
      <c r="BA233" s="33"/>
      <c r="BB233" s="42"/>
      <c r="BC233" s="33"/>
      <c r="BD233" s="33"/>
      <c r="BE233" s="33"/>
      <c r="BF233" s="33"/>
      <c r="BG233" s="33"/>
      <c r="BH233" s="33"/>
      <c r="BI233" s="33"/>
    </row>
    <row r="234" spans="1:61" ht="15" x14ac:dyDescent="0.2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34"/>
      <c r="S234" s="34"/>
      <c r="T234" s="34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4"/>
      <c r="AF234" s="34"/>
      <c r="AG234" s="35"/>
      <c r="AH234" s="33"/>
      <c r="AI234" s="33"/>
      <c r="AJ234" s="33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3"/>
      <c r="BA234" s="33"/>
      <c r="BB234" s="42"/>
      <c r="BC234" s="33"/>
      <c r="BD234" s="33"/>
      <c r="BE234" s="33"/>
      <c r="BF234" s="33"/>
      <c r="BG234" s="33"/>
      <c r="BH234" s="33"/>
      <c r="BI234" s="33"/>
    </row>
    <row r="235" spans="1:61" ht="15" x14ac:dyDescent="0.2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34"/>
      <c r="S235" s="34"/>
      <c r="T235" s="34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4"/>
      <c r="AF235" s="34"/>
      <c r="AG235" s="35"/>
      <c r="AH235" s="33"/>
      <c r="AI235" s="33"/>
      <c r="AJ235" s="33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3"/>
      <c r="BA235" s="33"/>
      <c r="BB235" s="42"/>
      <c r="BC235" s="33"/>
      <c r="BD235" s="33"/>
      <c r="BE235" s="33"/>
      <c r="BF235" s="33"/>
      <c r="BG235" s="33"/>
      <c r="BH235" s="33"/>
      <c r="BI235" s="33"/>
    </row>
    <row r="236" spans="1:61" ht="15" x14ac:dyDescent="0.2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34"/>
      <c r="S236" s="34"/>
      <c r="T236" s="34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4"/>
      <c r="AF236" s="34"/>
      <c r="AG236" s="35"/>
      <c r="AH236" s="33"/>
      <c r="AI236" s="33"/>
      <c r="AJ236" s="33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3"/>
      <c r="BA236" s="33"/>
      <c r="BB236" s="42"/>
      <c r="BC236" s="33"/>
      <c r="BD236" s="33"/>
      <c r="BE236" s="33"/>
      <c r="BF236" s="33"/>
      <c r="BG236" s="33"/>
      <c r="BH236" s="33"/>
      <c r="BI236" s="33"/>
    </row>
    <row r="237" spans="1:61" ht="15" x14ac:dyDescent="0.2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34"/>
      <c r="S237" s="34"/>
      <c r="T237" s="34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4"/>
      <c r="AF237" s="34"/>
      <c r="AG237" s="35"/>
      <c r="AH237" s="33"/>
      <c r="AI237" s="33"/>
      <c r="AJ237" s="33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3"/>
      <c r="BA237" s="33"/>
      <c r="BB237" s="42"/>
      <c r="BC237" s="33"/>
      <c r="BD237" s="33"/>
      <c r="BE237" s="33"/>
      <c r="BF237" s="33"/>
      <c r="BG237" s="33"/>
      <c r="BH237" s="33"/>
      <c r="BI237" s="33"/>
    </row>
    <row r="238" spans="1:61" ht="15" x14ac:dyDescent="0.2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34"/>
      <c r="S238" s="34"/>
      <c r="T238" s="34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4"/>
      <c r="AF238" s="34"/>
      <c r="AG238" s="35"/>
      <c r="AH238" s="33"/>
      <c r="AI238" s="33"/>
      <c r="AJ238" s="33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3"/>
      <c r="BA238" s="33"/>
      <c r="BB238" s="42"/>
      <c r="BC238" s="33"/>
      <c r="BD238" s="33"/>
      <c r="BE238" s="33"/>
      <c r="BF238" s="33"/>
      <c r="BG238" s="33"/>
      <c r="BH238" s="33"/>
      <c r="BI238" s="33"/>
    </row>
    <row r="239" spans="1:61" ht="15" x14ac:dyDescent="0.2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34"/>
      <c r="S239" s="34"/>
      <c r="T239" s="34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4"/>
      <c r="AF239" s="34"/>
      <c r="AG239" s="35"/>
      <c r="AH239" s="33"/>
      <c r="AI239" s="33"/>
      <c r="AJ239" s="33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3"/>
      <c r="BA239" s="33"/>
      <c r="BB239" s="42"/>
      <c r="BC239" s="33"/>
      <c r="BD239" s="33"/>
      <c r="BE239" s="33"/>
      <c r="BF239" s="33"/>
      <c r="BG239" s="33"/>
      <c r="BH239" s="33"/>
      <c r="BI239" s="33"/>
    </row>
    <row r="240" spans="1:61" ht="15" x14ac:dyDescent="0.2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34"/>
      <c r="S240" s="34"/>
      <c r="T240" s="34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4"/>
      <c r="AF240" s="34"/>
      <c r="AG240" s="35"/>
      <c r="AH240" s="33"/>
      <c r="AI240" s="33"/>
      <c r="AJ240" s="33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3"/>
      <c r="BA240" s="33"/>
      <c r="BB240" s="42"/>
      <c r="BC240" s="33"/>
      <c r="BD240" s="33"/>
      <c r="BE240" s="33"/>
      <c r="BF240" s="33"/>
      <c r="BG240" s="33"/>
      <c r="BH240" s="33"/>
      <c r="BI240" s="33"/>
    </row>
    <row r="241" spans="1:61" ht="15" x14ac:dyDescent="0.2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34"/>
      <c r="S241" s="34"/>
      <c r="T241" s="34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4"/>
      <c r="AF241" s="34"/>
      <c r="AG241" s="35"/>
      <c r="AH241" s="33"/>
      <c r="AI241" s="33"/>
      <c r="AJ241" s="33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3"/>
      <c r="BA241" s="33"/>
      <c r="BB241" s="42"/>
      <c r="BC241" s="33"/>
      <c r="BD241" s="33"/>
      <c r="BE241" s="33"/>
      <c r="BF241" s="33"/>
      <c r="BG241" s="33"/>
      <c r="BH241" s="33"/>
      <c r="BI241" s="33"/>
    </row>
    <row r="242" spans="1:61" ht="15" x14ac:dyDescent="0.2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34"/>
      <c r="S242" s="34"/>
      <c r="T242" s="34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4"/>
      <c r="AF242" s="34"/>
      <c r="AG242" s="35"/>
      <c r="AH242" s="33"/>
      <c r="AI242" s="33"/>
      <c r="AJ242" s="33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3"/>
      <c r="BA242" s="33"/>
      <c r="BB242" s="42"/>
      <c r="BC242" s="33"/>
      <c r="BD242" s="33"/>
      <c r="BE242" s="33"/>
      <c r="BF242" s="33"/>
      <c r="BG242" s="33"/>
      <c r="BH242" s="33"/>
      <c r="BI242" s="33"/>
    </row>
    <row r="243" spans="1:61" ht="15" x14ac:dyDescent="0.2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34"/>
      <c r="S243" s="34"/>
      <c r="T243" s="34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4"/>
      <c r="AF243" s="34"/>
      <c r="AG243" s="35"/>
      <c r="AH243" s="33"/>
      <c r="AI243" s="33"/>
      <c r="AJ243" s="33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3"/>
      <c r="BA243" s="33"/>
      <c r="BB243" s="42"/>
      <c r="BC243" s="33"/>
      <c r="BD243" s="33"/>
      <c r="BE243" s="33"/>
      <c r="BF243" s="33"/>
      <c r="BG243" s="33"/>
      <c r="BH243" s="33"/>
      <c r="BI243" s="33"/>
    </row>
    <row r="244" spans="1:61" ht="15" x14ac:dyDescent="0.2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34"/>
      <c r="S244" s="34"/>
      <c r="T244" s="34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4"/>
      <c r="AF244" s="34"/>
      <c r="AG244" s="35"/>
      <c r="AH244" s="33"/>
      <c r="AI244" s="33"/>
      <c r="AJ244" s="33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3"/>
      <c r="BA244" s="33"/>
      <c r="BB244" s="42"/>
      <c r="BC244" s="33"/>
      <c r="BD244" s="33"/>
      <c r="BE244" s="33"/>
      <c r="BF244" s="33"/>
      <c r="BG244" s="33"/>
      <c r="BH244" s="33"/>
      <c r="BI244" s="33"/>
    </row>
    <row r="245" spans="1:61" ht="15" x14ac:dyDescent="0.2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34"/>
      <c r="S245" s="34"/>
      <c r="T245" s="34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4"/>
      <c r="AF245" s="34"/>
      <c r="AG245" s="35"/>
      <c r="AH245" s="33"/>
      <c r="AI245" s="33"/>
      <c r="AJ245" s="33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3"/>
      <c r="BA245" s="33"/>
      <c r="BB245" s="42"/>
      <c r="BC245" s="33"/>
      <c r="BD245" s="33"/>
      <c r="BE245" s="33"/>
      <c r="BF245" s="33"/>
      <c r="BG245" s="33"/>
      <c r="BH245" s="33"/>
      <c r="BI245" s="33"/>
    </row>
    <row r="246" spans="1:61" ht="15" x14ac:dyDescent="0.2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34"/>
      <c r="S246" s="34"/>
      <c r="T246" s="34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4"/>
      <c r="AF246" s="34"/>
      <c r="AG246" s="35"/>
      <c r="AH246" s="33"/>
      <c r="AI246" s="33"/>
      <c r="AJ246" s="33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3"/>
      <c r="BA246" s="33"/>
      <c r="BB246" s="42"/>
      <c r="BC246" s="33"/>
      <c r="BD246" s="33"/>
      <c r="BE246" s="33"/>
      <c r="BF246" s="33"/>
      <c r="BG246" s="33"/>
      <c r="BH246" s="33"/>
      <c r="BI246" s="33"/>
    </row>
    <row r="247" spans="1:61" ht="15" x14ac:dyDescent="0.2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34"/>
      <c r="S247" s="34"/>
      <c r="T247" s="34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4"/>
      <c r="AF247" s="34"/>
      <c r="AG247" s="35"/>
      <c r="AH247" s="33"/>
      <c r="AI247" s="33"/>
      <c r="AJ247" s="33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3"/>
      <c r="BA247" s="33"/>
      <c r="BB247" s="42"/>
      <c r="BC247" s="33"/>
      <c r="BD247" s="33"/>
      <c r="BE247" s="33"/>
      <c r="BF247" s="33"/>
      <c r="BG247" s="33"/>
      <c r="BH247" s="33"/>
      <c r="BI247" s="33"/>
    </row>
    <row r="248" spans="1:61" ht="15" x14ac:dyDescent="0.2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34"/>
      <c r="S248" s="34"/>
      <c r="T248" s="34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4"/>
      <c r="AF248" s="34"/>
      <c r="AG248" s="35"/>
      <c r="AH248" s="33"/>
      <c r="AI248" s="33"/>
      <c r="AJ248" s="33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3"/>
      <c r="BA248" s="33"/>
      <c r="BB248" s="42"/>
      <c r="BC248" s="33"/>
      <c r="BD248" s="33"/>
      <c r="BE248" s="33"/>
      <c r="BF248" s="33"/>
      <c r="BG248" s="33"/>
      <c r="BH248" s="33"/>
      <c r="BI248" s="33"/>
    </row>
    <row r="249" spans="1:61" ht="15" x14ac:dyDescent="0.2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34"/>
      <c r="S249" s="34"/>
      <c r="T249" s="34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4"/>
      <c r="AF249" s="34"/>
      <c r="AG249" s="35"/>
      <c r="AH249" s="33"/>
      <c r="AI249" s="33"/>
      <c r="AJ249" s="33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3"/>
      <c r="BA249" s="33"/>
      <c r="BB249" s="42"/>
      <c r="BC249" s="33"/>
      <c r="BD249" s="33"/>
      <c r="BE249" s="33"/>
      <c r="BF249" s="33"/>
      <c r="BG249" s="33"/>
      <c r="BH249" s="33"/>
      <c r="BI249" s="33"/>
    </row>
    <row r="250" spans="1:61" ht="15" x14ac:dyDescent="0.2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34"/>
      <c r="S250" s="34"/>
      <c r="T250" s="34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4"/>
      <c r="AF250" s="34"/>
      <c r="AG250" s="35"/>
      <c r="AH250" s="33"/>
      <c r="AI250" s="33"/>
      <c r="AJ250" s="33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3"/>
      <c r="BA250" s="33"/>
      <c r="BB250" s="42"/>
      <c r="BC250" s="33"/>
      <c r="BD250" s="33"/>
      <c r="BE250" s="33"/>
      <c r="BF250" s="33"/>
      <c r="BG250" s="33"/>
      <c r="BH250" s="33"/>
      <c r="BI250" s="33"/>
    </row>
    <row r="251" spans="1:61" ht="15" x14ac:dyDescent="0.2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34"/>
      <c r="S251" s="34"/>
      <c r="T251" s="34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4"/>
      <c r="AF251" s="34"/>
      <c r="AG251" s="35"/>
      <c r="AH251" s="33"/>
      <c r="AI251" s="33"/>
      <c r="AJ251" s="33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3"/>
      <c r="BA251" s="33"/>
      <c r="BB251" s="42"/>
      <c r="BC251" s="33"/>
      <c r="BD251" s="33"/>
      <c r="BE251" s="33"/>
      <c r="BF251" s="33"/>
      <c r="BG251" s="33"/>
      <c r="BH251" s="33"/>
      <c r="BI251" s="33"/>
    </row>
    <row r="252" spans="1:61" ht="15" x14ac:dyDescent="0.2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34"/>
      <c r="S252" s="34"/>
      <c r="T252" s="34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4"/>
      <c r="AF252" s="34"/>
      <c r="AG252" s="35"/>
      <c r="AH252" s="33"/>
      <c r="AI252" s="33"/>
      <c r="AJ252" s="33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3"/>
      <c r="BA252" s="33"/>
      <c r="BB252" s="42"/>
      <c r="BC252" s="33"/>
      <c r="BD252" s="33"/>
      <c r="BE252" s="33"/>
      <c r="BF252" s="33"/>
      <c r="BG252" s="33"/>
      <c r="BH252" s="33"/>
      <c r="BI252" s="33"/>
    </row>
    <row r="253" spans="1:61" ht="15" x14ac:dyDescent="0.2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34"/>
      <c r="S253" s="34"/>
      <c r="T253" s="34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4"/>
      <c r="AF253" s="34"/>
      <c r="AG253" s="35"/>
      <c r="AH253" s="33"/>
      <c r="AI253" s="33"/>
      <c r="AJ253" s="33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3"/>
      <c r="BA253" s="33"/>
      <c r="BB253" s="42"/>
      <c r="BC253" s="33"/>
      <c r="BD253" s="33"/>
      <c r="BE253" s="33"/>
      <c r="BF253" s="33"/>
      <c r="BG253" s="33"/>
      <c r="BH253" s="33"/>
      <c r="BI253" s="33"/>
    </row>
    <row r="254" spans="1:61" ht="15" x14ac:dyDescent="0.2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34"/>
      <c r="S254" s="34"/>
      <c r="T254" s="34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4"/>
      <c r="AF254" s="34"/>
      <c r="AG254" s="35"/>
      <c r="AH254" s="33"/>
      <c r="AI254" s="33"/>
      <c r="AJ254" s="33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3"/>
      <c r="BA254" s="33"/>
      <c r="BB254" s="42"/>
      <c r="BC254" s="33"/>
      <c r="BD254" s="33"/>
      <c r="BE254" s="33"/>
      <c r="BF254" s="33"/>
      <c r="BG254" s="33"/>
      <c r="BH254" s="33"/>
      <c r="BI254" s="33"/>
    </row>
    <row r="255" spans="1:61" ht="15" x14ac:dyDescent="0.2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34"/>
      <c r="S255" s="34"/>
      <c r="T255" s="34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4"/>
      <c r="AF255" s="34"/>
      <c r="AG255" s="35"/>
      <c r="AH255" s="33"/>
      <c r="AI255" s="33"/>
      <c r="AJ255" s="33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3"/>
      <c r="BA255" s="33"/>
      <c r="BB255" s="42"/>
      <c r="BC255" s="33"/>
      <c r="BD255" s="33"/>
      <c r="BE255" s="33"/>
      <c r="BF255" s="33"/>
      <c r="BG255" s="33"/>
      <c r="BH255" s="33"/>
      <c r="BI255" s="33"/>
    </row>
    <row r="256" spans="1:61" ht="15" x14ac:dyDescent="0.2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34"/>
      <c r="S256" s="34"/>
      <c r="T256" s="34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4"/>
      <c r="AF256" s="34"/>
      <c r="AG256" s="35"/>
      <c r="AH256" s="33"/>
      <c r="AI256" s="33"/>
      <c r="AJ256" s="33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3"/>
      <c r="BA256" s="33"/>
      <c r="BB256" s="42"/>
      <c r="BC256" s="33"/>
      <c r="BD256" s="33"/>
      <c r="BE256" s="33"/>
      <c r="BF256" s="33"/>
      <c r="BG256" s="33"/>
      <c r="BH256" s="33"/>
      <c r="BI256" s="33"/>
    </row>
    <row r="257" spans="1:61" ht="15" x14ac:dyDescent="0.2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34"/>
      <c r="S257" s="34"/>
      <c r="T257" s="34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4"/>
      <c r="AF257" s="34"/>
      <c r="AG257" s="35"/>
      <c r="AH257" s="33"/>
      <c r="AI257" s="33"/>
      <c r="AJ257" s="33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3"/>
      <c r="BA257" s="33"/>
      <c r="BB257" s="42"/>
      <c r="BC257" s="33"/>
      <c r="BD257" s="33"/>
      <c r="BE257" s="33"/>
      <c r="BF257" s="33"/>
      <c r="BG257" s="33"/>
      <c r="BH257" s="33"/>
      <c r="BI257" s="33"/>
    </row>
    <row r="258" spans="1:61" ht="15" x14ac:dyDescent="0.2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34"/>
      <c r="S258" s="34"/>
      <c r="T258" s="34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4"/>
      <c r="AF258" s="34"/>
      <c r="AG258" s="35"/>
      <c r="AH258" s="33"/>
      <c r="AI258" s="33"/>
      <c r="AJ258" s="33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3"/>
      <c r="BA258" s="33"/>
      <c r="BB258" s="42"/>
      <c r="BC258" s="33"/>
      <c r="BD258" s="33"/>
      <c r="BE258" s="33"/>
      <c r="BF258" s="33"/>
      <c r="BG258" s="33"/>
      <c r="BH258" s="33"/>
      <c r="BI258" s="33"/>
    </row>
    <row r="259" spans="1:61" ht="15" x14ac:dyDescent="0.2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34"/>
      <c r="S259" s="34"/>
      <c r="T259" s="34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4"/>
      <c r="AF259" s="34"/>
      <c r="AG259" s="35"/>
      <c r="AH259" s="33"/>
      <c r="AI259" s="33"/>
      <c r="AJ259" s="33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3"/>
      <c r="BA259" s="33"/>
      <c r="BB259" s="42"/>
      <c r="BC259" s="33"/>
      <c r="BD259" s="33"/>
      <c r="BE259" s="33"/>
      <c r="BF259" s="33"/>
      <c r="BG259" s="33"/>
      <c r="BH259" s="33"/>
      <c r="BI259" s="33"/>
    </row>
    <row r="260" spans="1:61" ht="15" x14ac:dyDescent="0.2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34"/>
      <c r="S260" s="34"/>
      <c r="T260" s="34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4"/>
      <c r="AF260" s="34"/>
      <c r="AG260" s="35"/>
      <c r="AH260" s="33"/>
      <c r="AI260" s="33"/>
      <c r="AJ260" s="33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3"/>
      <c r="BA260" s="33"/>
      <c r="BB260" s="42"/>
      <c r="BC260" s="33"/>
      <c r="BD260" s="33"/>
      <c r="BE260" s="33"/>
      <c r="BF260" s="33"/>
      <c r="BG260" s="33"/>
      <c r="BH260" s="33"/>
      <c r="BI260" s="33"/>
    </row>
    <row r="261" spans="1:61" ht="15" x14ac:dyDescent="0.2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34"/>
      <c r="S261" s="34"/>
      <c r="T261" s="34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4"/>
      <c r="AF261" s="34"/>
      <c r="AG261" s="35"/>
      <c r="AH261" s="33"/>
      <c r="AI261" s="33"/>
      <c r="AJ261" s="33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3"/>
      <c r="BA261" s="33"/>
      <c r="BB261" s="42"/>
      <c r="BC261" s="33"/>
      <c r="BD261" s="33"/>
      <c r="BE261" s="33"/>
      <c r="BF261" s="33"/>
      <c r="BG261" s="33"/>
      <c r="BH261" s="33"/>
      <c r="BI261" s="33"/>
    </row>
    <row r="262" spans="1:61" ht="15" x14ac:dyDescent="0.2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34"/>
      <c r="S262" s="34"/>
      <c r="T262" s="34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4"/>
      <c r="AF262" s="34"/>
      <c r="AG262" s="35"/>
      <c r="AH262" s="33"/>
      <c r="AI262" s="33"/>
      <c r="AJ262" s="33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3"/>
      <c r="BA262" s="33"/>
      <c r="BB262" s="42"/>
      <c r="BC262" s="33"/>
      <c r="BD262" s="33"/>
      <c r="BE262" s="33"/>
      <c r="BF262" s="33"/>
      <c r="BG262" s="33"/>
      <c r="BH262" s="33"/>
      <c r="BI262" s="33"/>
    </row>
    <row r="263" spans="1:61" ht="15" x14ac:dyDescent="0.2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34"/>
      <c r="S263" s="34"/>
      <c r="T263" s="34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4"/>
      <c r="AF263" s="34"/>
      <c r="AG263" s="35"/>
      <c r="AH263" s="33"/>
      <c r="AI263" s="33"/>
      <c r="AJ263" s="33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3"/>
      <c r="BA263" s="33"/>
      <c r="BB263" s="42"/>
      <c r="BC263" s="33"/>
      <c r="BD263" s="33"/>
      <c r="BE263" s="33"/>
      <c r="BF263" s="33"/>
      <c r="BG263" s="33"/>
      <c r="BH263" s="33"/>
      <c r="BI263" s="33"/>
    </row>
    <row r="264" spans="1:61" ht="15" x14ac:dyDescent="0.2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34"/>
      <c r="S264" s="34"/>
      <c r="T264" s="34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4"/>
      <c r="AF264" s="34"/>
      <c r="AG264" s="35"/>
      <c r="AH264" s="33"/>
      <c r="AI264" s="33"/>
      <c r="AJ264" s="33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3"/>
      <c r="BA264" s="33"/>
      <c r="BB264" s="42"/>
      <c r="BC264" s="33"/>
      <c r="BD264" s="33"/>
      <c r="BE264" s="33"/>
      <c r="BF264" s="33"/>
      <c r="BG264" s="33"/>
      <c r="BH264" s="33"/>
      <c r="BI264" s="33"/>
    </row>
    <row r="265" spans="1:61" ht="15" x14ac:dyDescent="0.2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34"/>
      <c r="S265" s="34"/>
      <c r="T265" s="34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4"/>
      <c r="AF265" s="34"/>
      <c r="AG265" s="35"/>
      <c r="AH265" s="33"/>
      <c r="AI265" s="33"/>
      <c r="AJ265" s="33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3"/>
      <c r="BA265" s="33"/>
      <c r="BB265" s="42"/>
      <c r="BC265" s="33"/>
      <c r="BD265" s="33"/>
      <c r="BE265" s="33"/>
      <c r="BF265" s="33"/>
      <c r="BG265" s="33"/>
      <c r="BH265" s="33"/>
      <c r="BI265" s="33"/>
    </row>
    <row r="266" spans="1:61" ht="15" x14ac:dyDescent="0.2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34"/>
      <c r="S266" s="34"/>
      <c r="T266" s="34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4"/>
      <c r="AF266" s="34"/>
      <c r="AG266" s="35"/>
      <c r="AH266" s="33"/>
      <c r="AI266" s="33"/>
      <c r="AJ266" s="33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3"/>
      <c r="BA266" s="33"/>
      <c r="BB266" s="42"/>
      <c r="BC266" s="33"/>
      <c r="BD266" s="33"/>
      <c r="BE266" s="33"/>
      <c r="BF266" s="33"/>
      <c r="BG266" s="33"/>
      <c r="BH266" s="33"/>
      <c r="BI266" s="33"/>
    </row>
    <row r="267" spans="1:61" ht="15" x14ac:dyDescent="0.2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34"/>
      <c r="S267" s="34"/>
      <c r="T267" s="34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4"/>
      <c r="AF267" s="34"/>
      <c r="AG267" s="35"/>
      <c r="AH267" s="33"/>
      <c r="AI267" s="33"/>
      <c r="AJ267" s="33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3"/>
      <c r="BA267" s="33"/>
      <c r="BB267" s="42"/>
      <c r="BC267" s="33"/>
      <c r="BD267" s="33"/>
      <c r="BE267" s="33"/>
      <c r="BF267" s="33"/>
      <c r="BG267" s="33"/>
      <c r="BH267" s="33"/>
      <c r="BI267" s="33"/>
    </row>
    <row r="268" spans="1:61" ht="15" x14ac:dyDescent="0.2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34"/>
      <c r="S268" s="34"/>
      <c r="T268" s="34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4"/>
      <c r="AF268" s="34"/>
      <c r="AG268" s="35"/>
      <c r="AH268" s="33"/>
      <c r="AI268" s="33"/>
      <c r="AJ268" s="33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3"/>
      <c r="BA268" s="33"/>
      <c r="BB268" s="42"/>
      <c r="BC268" s="33"/>
      <c r="BD268" s="33"/>
      <c r="BE268" s="33"/>
      <c r="BF268" s="33"/>
      <c r="BG268" s="33"/>
      <c r="BH268" s="33"/>
      <c r="BI268" s="33"/>
    </row>
    <row r="269" spans="1:61" ht="15" x14ac:dyDescent="0.2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34"/>
      <c r="S269" s="34"/>
      <c r="T269" s="34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4"/>
      <c r="AF269" s="34"/>
      <c r="AG269" s="35"/>
      <c r="AH269" s="33"/>
      <c r="AI269" s="33"/>
      <c r="AJ269" s="33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3"/>
      <c r="BA269" s="33"/>
      <c r="BB269" s="42"/>
      <c r="BC269" s="33"/>
      <c r="BD269" s="33"/>
      <c r="BE269" s="33"/>
      <c r="BF269" s="33"/>
      <c r="BG269" s="33"/>
      <c r="BH269" s="33"/>
      <c r="BI269" s="33"/>
    </row>
    <row r="270" spans="1:61" ht="15" x14ac:dyDescent="0.2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34"/>
      <c r="S270" s="34"/>
      <c r="T270" s="34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4"/>
      <c r="AF270" s="34"/>
      <c r="AG270" s="35"/>
      <c r="AH270" s="33"/>
      <c r="AI270" s="33"/>
      <c r="AJ270" s="33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3"/>
      <c r="BA270" s="33"/>
      <c r="BB270" s="42"/>
      <c r="BC270" s="33"/>
      <c r="BD270" s="33"/>
      <c r="BE270" s="33"/>
      <c r="BF270" s="33"/>
      <c r="BG270" s="33"/>
      <c r="BH270" s="33"/>
      <c r="BI270" s="33"/>
    </row>
    <row r="271" spans="1:61" ht="15" x14ac:dyDescent="0.2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34"/>
      <c r="S271" s="34"/>
      <c r="T271" s="34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4"/>
      <c r="AF271" s="34"/>
      <c r="AG271" s="35"/>
      <c r="AH271" s="33"/>
      <c r="AI271" s="33"/>
      <c r="AJ271" s="33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3"/>
      <c r="BA271" s="33"/>
      <c r="BB271" s="42"/>
      <c r="BC271" s="33"/>
      <c r="BD271" s="33"/>
      <c r="BE271" s="33"/>
      <c r="BF271" s="33"/>
      <c r="BG271" s="33"/>
      <c r="BH271" s="33"/>
      <c r="BI271" s="33"/>
    </row>
    <row r="272" spans="1:61" ht="15" x14ac:dyDescent="0.2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34"/>
      <c r="S272" s="34"/>
      <c r="T272" s="34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4"/>
      <c r="AF272" s="34"/>
      <c r="AG272" s="35"/>
      <c r="AH272" s="33"/>
      <c r="AI272" s="33"/>
      <c r="AJ272" s="33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3"/>
      <c r="BA272" s="33"/>
      <c r="BB272" s="42"/>
      <c r="BC272" s="33"/>
      <c r="BD272" s="33"/>
      <c r="BE272" s="33"/>
      <c r="BF272" s="33"/>
      <c r="BG272" s="33"/>
      <c r="BH272" s="33"/>
      <c r="BI272" s="33"/>
    </row>
    <row r="273" spans="1:61" ht="15" x14ac:dyDescent="0.2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34"/>
      <c r="S273" s="34"/>
      <c r="T273" s="34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4"/>
      <c r="AF273" s="34"/>
      <c r="AG273" s="35"/>
      <c r="AH273" s="33"/>
      <c r="AI273" s="33"/>
      <c r="AJ273" s="33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3"/>
      <c r="BA273" s="33"/>
      <c r="BB273" s="42"/>
      <c r="BC273" s="33"/>
      <c r="BD273" s="33"/>
      <c r="BE273" s="33"/>
      <c r="BF273" s="33"/>
      <c r="BG273" s="33"/>
      <c r="BH273" s="33"/>
      <c r="BI273" s="33"/>
    </row>
    <row r="274" spans="1:61" ht="15" x14ac:dyDescent="0.2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34"/>
      <c r="S274" s="34"/>
      <c r="T274" s="34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4"/>
      <c r="AF274" s="34"/>
      <c r="AG274" s="35"/>
      <c r="AH274" s="33"/>
      <c r="AI274" s="33"/>
      <c r="AJ274" s="33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3"/>
      <c r="BA274" s="33"/>
      <c r="BB274" s="42"/>
      <c r="BC274" s="33"/>
      <c r="BD274" s="33"/>
      <c r="BE274" s="33"/>
      <c r="BF274" s="33"/>
      <c r="BG274" s="33"/>
      <c r="BH274" s="33"/>
      <c r="BI274" s="33"/>
    </row>
    <row r="275" spans="1:61" ht="15" x14ac:dyDescent="0.2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34"/>
      <c r="S275" s="34"/>
      <c r="T275" s="34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4"/>
      <c r="AF275" s="34"/>
      <c r="AG275" s="35"/>
      <c r="AH275" s="33"/>
      <c r="AI275" s="33"/>
      <c r="AJ275" s="33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3"/>
      <c r="BA275" s="33"/>
      <c r="BB275" s="42"/>
      <c r="BC275" s="33"/>
      <c r="BD275" s="33"/>
      <c r="BE275" s="33"/>
      <c r="BF275" s="33"/>
      <c r="BG275" s="33"/>
      <c r="BH275" s="33"/>
      <c r="BI275" s="33"/>
    </row>
    <row r="276" spans="1:61" ht="15" x14ac:dyDescent="0.2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34"/>
      <c r="S276" s="34"/>
      <c r="T276" s="34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4"/>
      <c r="AF276" s="34"/>
      <c r="AG276" s="35"/>
      <c r="AH276" s="33"/>
      <c r="AI276" s="33"/>
      <c r="AJ276" s="33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3"/>
      <c r="BA276" s="33"/>
      <c r="BB276" s="42"/>
      <c r="BC276" s="33"/>
      <c r="BD276" s="33"/>
      <c r="BE276" s="33"/>
      <c r="BF276" s="33"/>
      <c r="BG276" s="33"/>
      <c r="BH276" s="33"/>
      <c r="BI276" s="33"/>
    </row>
    <row r="277" spans="1:61" ht="15" x14ac:dyDescent="0.2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34"/>
      <c r="S277" s="34"/>
      <c r="T277" s="34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4"/>
      <c r="AF277" s="34"/>
      <c r="AG277" s="35"/>
      <c r="AH277" s="33"/>
      <c r="AI277" s="33"/>
      <c r="AJ277" s="33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3"/>
      <c r="BA277" s="33"/>
      <c r="BB277" s="42"/>
      <c r="BC277" s="33"/>
      <c r="BD277" s="33"/>
      <c r="BE277" s="33"/>
      <c r="BF277" s="33"/>
      <c r="BG277" s="33"/>
      <c r="BH277" s="33"/>
      <c r="BI277" s="33"/>
    </row>
    <row r="278" spans="1:61" ht="15" x14ac:dyDescent="0.2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34"/>
      <c r="S278" s="34"/>
      <c r="T278" s="34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4"/>
      <c r="AF278" s="34"/>
      <c r="AG278" s="35"/>
      <c r="AH278" s="33"/>
      <c r="AI278" s="33"/>
      <c r="AJ278" s="33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3"/>
      <c r="BA278" s="33"/>
      <c r="BB278" s="42"/>
      <c r="BC278" s="33"/>
      <c r="BD278" s="33"/>
      <c r="BE278" s="33"/>
      <c r="BF278" s="33"/>
      <c r="BG278" s="33"/>
      <c r="BH278" s="33"/>
      <c r="BI278" s="33"/>
    </row>
    <row r="279" spans="1:61" ht="15" x14ac:dyDescent="0.2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34"/>
      <c r="S279" s="34"/>
      <c r="T279" s="34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4"/>
      <c r="AF279" s="34"/>
      <c r="AG279" s="35"/>
      <c r="AH279" s="33"/>
      <c r="AI279" s="33"/>
      <c r="AJ279" s="33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3"/>
      <c r="BA279" s="33"/>
      <c r="BB279" s="42"/>
      <c r="BC279" s="33"/>
      <c r="BD279" s="33"/>
      <c r="BE279" s="33"/>
      <c r="BF279" s="33"/>
      <c r="BG279" s="33"/>
      <c r="BH279" s="33"/>
      <c r="BI279" s="33"/>
    </row>
    <row r="280" spans="1:61" ht="15" x14ac:dyDescent="0.2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34"/>
      <c r="S280" s="34"/>
      <c r="T280" s="34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4"/>
      <c r="AF280" s="34"/>
      <c r="AG280" s="35"/>
      <c r="AH280" s="33"/>
      <c r="AI280" s="33"/>
      <c r="AJ280" s="33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3"/>
      <c r="BA280" s="33"/>
      <c r="BB280" s="42"/>
      <c r="BC280" s="33"/>
      <c r="BD280" s="33"/>
      <c r="BE280" s="33"/>
      <c r="BF280" s="33"/>
      <c r="BG280" s="33"/>
      <c r="BH280" s="33"/>
      <c r="BI280" s="33"/>
    </row>
    <row r="281" spans="1:61" ht="15" x14ac:dyDescent="0.2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34"/>
      <c r="S281" s="34"/>
      <c r="T281" s="34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4"/>
      <c r="AF281" s="34"/>
      <c r="AG281" s="35"/>
      <c r="AH281" s="33"/>
      <c r="AI281" s="33"/>
      <c r="AJ281" s="33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3"/>
      <c r="BA281" s="33"/>
      <c r="BB281" s="42"/>
      <c r="BC281" s="33"/>
      <c r="BD281" s="33"/>
      <c r="BE281" s="33"/>
      <c r="BF281" s="33"/>
      <c r="BG281" s="33"/>
      <c r="BH281" s="33"/>
      <c r="BI281" s="33"/>
    </row>
    <row r="282" spans="1:61" ht="15" x14ac:dyDescent="0.2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34"/>
      <c r="S282" s="34"/>
      <c r="T282" s="34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4"/>
      <c r="AF282" s="34"/>
      <c r="AG282" s="35"/>
      <c r="AH282" s="33"/>
      <c r="AI282" s="33"/>
      <c r="AJ282" s="33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3"/>
      <c r="BA282" s="33"/>
      <c r="BB282" s="42"/>
      <c r="BC282" s="33"/>
      <c r="BD282" s="33"/>
      <c r="BE282" s="33"/>
      <c r="BF282" s="33"/>
      <c r="BG282" s="33"/>
      <c r="BH282" s="33"/>
      <c r="BI282" s="33"/>
    </row>
    <row r="283" spans="1:61" ht="15" x14ac:dyDescent="0.2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34"/>
      <c r="S283" s="34"/>
      <c r="T283" s="34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4"/>
      <c r="AF283" s="34"/>
      <c r="AG283" s="35"/>
      <c r="AH283" s="33"/>
      <c r="AI283" s="33"/>
      <c r="AJ283" s="33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3"/>
      <c r="BA283" s="33"/>
      <c r="BB283" s="42"/>
      <c r="BC283" s="33"/>
      <c r="BD283" s="33"/>
      <c r="BE283" s="33"/>
      <c r="BF283" s="33"/>
      <c r="BG283" s="33"/>
      <c r="BH283" s="33"/>
      <c r="BI283" s="33"/>
    </row>
    <row r="284" spans="1:61" ht="15" x14ac:dyDescent="0.2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34"/>
      <c r="S284" s="34"/>
      <c r="T284" s="34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4"/>
      <c r="AF284" s="34"/>
      <c r="AG284" s="35"/>
      <c r="AH284" s="33"/>
      <c r="AI284" s="33"/>
      <c r="AJ284" s="33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3"/>
      <c r="BA284" s="33"/>
      <c r="BB284" s="42"/>
      <c r="BC284" s="33"/>
      <c r="BD284" s="33"/>
      <c r="BE284" s="33"/>
      <c r="BF284" s="33"/>
      <c r="BG284" s="33"/>
      <c r="BH284" s="33"/>
      <c r="BI284" s="33"/>
    </row>
    <row r="285" spans="1:61" ht="15" x14ac:dyDescent="0.2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34"/>
      <c r="S285" s="34"/>
      <c r="T285" s="34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4"/>
      <c r="AF285" s="34"/>
      <c r="AG285" s="35"/>
      <c r="AH285" s="33"/>
      <c r="AI285" s="33"/>
      <c r="AJ285" s="33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3"/>
      <c r="BA285" s="33"/>
      <c r="BB285" s="42"/>
      <c r="BC285" s="33"/>
      <c r="BD285" s="33"/>
      <c r="BE285" s="33"/>
      <c r="BF285" s="33"/>
      <c r="BG285" s="33"/>
      <c r="BH285" s="33"/>
      <c r="BI285" s="33"/>
    </row>
    <row r="286" spans="1:61" ht="15" x14ac:dyDescent="0.2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34"/>
      <c r="S286" s="34"/>
      <c r="T286" s="34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4"/>
      <c r="AF286" s="34"/>
      <c r="AG286" s="35"/>
      <c r="AH286" s="33"/>
      <c r="AI286" s="33"/>
      <c r="AJ286" s="33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3"/>
      <c r="BA286" s="33"/>
      <c r="BB286" s="42"/>
      <c r="BC286" s="33"/>
      <c r="BD286" s="33"/>
      <c r="BE286" s="33"/>
      <c r="BF286" s="33"/>
      <c r="BG286" s="33"/>
      <c r="BH286" s="33"/>
      <c r="BI286" s="33"/>
    </row>
    <row r="287" spans="1:61" ht="15" x14ac:dyDescent="0.2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34"/>
      <c r="S287" s="34"/>
      <c r="T287" s="34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4"/>
      <c r="AF287" s="34"/>
      <c r="AG287" s="35"/>
      <c r="AH287" s="33"/>
      <c r="AI287" s="33"/>
      <c r="AJ287" s="33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3"/>
      <c r="BA287" s="33"/>
      <c r="BB287" s="42"/>
      <c r="BC287" s="33"/>
      <c r="BD287" s="33"/>
      <c r="BE287" s="33"/>
      <c r="BF287" s="33"/>
      <c r="BG287" s="33"/>
      <c r="BH287" s="33"/>
      <c r="BI287" s="33"/>
    </row>
    <row r="288" spans="1:61" ht="15" x14ac:dyDescent="0.2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34"/>
      <c r="S288" s="34"/>
      <c r="T288" s="34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4"/>
      <c r="AF288" s="34"/>
      <c r="AG288" s="35"/>
      <c r="AH288" s="33"/>
      <c r="AI288" s="33"/>
      <c r="AJ288" s="33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3"/>
      <c r="BA288" s="33"/>
      <c r="BB288" s="42"/>
      <c r="BC288" s="33"/>
      <c r="BD288" s="33"/>
      <c r="BE288" s="33"/>
      <c r="BF288" s="33"/>
      <c r="BG288" s="33"/>
      <c r="BH288" s="33"/>
      <c r="BI288" s="33"/>
    </row>
    <row r="289" spans="1:61" ht="15" x14ac:dyDescent="0.2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34"/>
      <c r="S289" s="34"/>
      <c r="T289" s="34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4"/>
      <c r="AF289" s="34"/>
      <c r="AG289" s="35"/>
      <c r="AH289" s="33"/>
      <c r="AI289" s="33"/>
      <c r="AJ289" s="33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3"/>
      <c r="BA289" s="33"/>
      <c r="BB289" s="42"/>
      <c r="BC289" s="33"/>
      <c r="BD289" s="33"/>
      <c r="BE289" s="33"/>
      <c r="BF289" s="33"/>
      <c r="BG289" s="33"/>
      <c r="BH289" s="33"/>
      <c r="BI289" s="33"/>
    </row>
    <row r="290" spans="1:61" ht="15" x14ac:dyDescent="0.2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34"/>
      <c r="S290" s="34"/>
      <c r="T290" s="34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4"/>
      <c r="AF290" s="34"/>
      <c r="AG290" s="35"/>
      <c r="AH290" s="33"/>
      <c r="AI290" s="33"/>
      <c r="AJ290" s="33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3"/>
      <c r="BA290" s="33"/>
      <c r="BB290" s="42"/>
      <c r="BC290" s="33"/>
      <c r="BD290" s="33"/>
      <c r="BE290" s="33"/>
      <c r="BF290" s="33"/>
      <c r="BG290" s="33"/>
      <c r="BH290" s="33"/>
      <c r="BI290" s="33"/>
    </row>
    <row r="291" spans="1:61" ht="15" x14ac:dyDescent="0.2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34"/>
      <c r="S291" s="34"/>
      <c r="T291" s="34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4"/>
      <c r="AF291" s="34"/>
      <c r="AG291" s="35"/>
      <c r="AH291" s="33"/>
      <c r="AI291" s="33"/>
      <c r="AJ291" s="33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3"/>
      <c r="BA291" s="33"/>
      <c r="BB291" s="42"/>
      <c r="BC291" s="33"/>
      <c r="BD291" s="33"/>
      <c r="BE291" s="33"/>
      <c r="BF291" s="33"/>
      <c r="BG291" s="33"/>
      <c r="BH291" s="33"/>
      <c r="BI291" s="33"/>
    </row>
    <row r="292" spans="1:61" ht="15" x14ac:dyDescent="0.2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34"/>
      <c r="S292" s="34"/>
      <c r="T292" s="34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4"/>
      <c r="AF292" s="34"/>
      <c r="AG292" s="35"/>
      <c r="AH292" s="33"/>
      <c r="AI292" s="33"/>
      <c r="AJ292" s="33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3"/>
      <c r="BA292" s="33"/>
      <c r="BB292" s="42"/>
      <c r="BC292" s="33"/>
      <c r="BD292" s="33"/>
      <c r="BE292" s="33"/>
      <c r="BF292" s="33"/>
      <c r="BG292" s="33"/>
      <c r="BH292" s="33"/>
      <c r="BI292" s="33"/>
    </row>
    <row r="293" spans="1:61" ht="15" x14ac:dyDescent="0.2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34"/>
      <c r="S293" s="34"/>
      <c r="T293" s="34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4"/>
      <c r="AF293" s="34"/>
      <c r="AG293" s="35"/>
      <c r="AH293" s="33"/>
      <c r="AI293" s="33"/>
      <c r="AJ293" s="33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3"/>
      <c r="BA293" s="33"/>
      <c r="BB293" s="42"/>
      <c r="BC293" s="33"/>
      <c r="BD293" s="33"/>
      <c r="BE293" s="33"/>
      <c r="BF293" s="33"/>
      <c r="BG293" s="33"/>
      <c r="BH293" s="33"/>
      <c r="BI293" s="33"/>
    </row>
    <row r="294" spans="1:61" ht="15" x14ac:dyDescent="0.2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34"/>
      <c r="S294" s="34"/>
      <c r="T294" s="34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4"/>
      <c r="AF294" s="34"/>
      <c r="AG294" s="35"/>
      <c r="AH294" s="33"/>
      <c r="AI294" s="33"/>
      <c r="AJ294" s="33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3"/>
      <c r="BA294" s="33"/>
      <c r="BB294" s="42"/>
      <c r="BC294" s="33"/>
      <c r="BD294" s="33"/>
      <c r="BE294" s="33"/>
      <c r="BF294" s="33"/>
      <c r="BG294" s="33"/>
      <c r="BH294" s="33"/>
      <c r="BI294" s="33"/>
    </row>
    <row r="295" spans="1:61" ht="15" x14ac:dyDescent="0.2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34"/>
      <c r="S295" s="34"/>
      <c r="T295" s="34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4"/>
      <c r="AF295" s="34"/>
      <c r="AG295" s="35"/>
      <c r="AH295" s="33"/>
      <c r="AI295" s="33"/>
      <c r="AJ295" s="33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3"/>
      <c r="BA295" s="33"/>
      <c r="BB295" s="42"/>
      <c r="BC295" s="33"/>
      <c r="BD295" s="33"/>
      <c r="BE295" s="33"/>
      <c r="BF295" s="33"/>
      <c r="BG295" s="33"/>
      <c r="BH295" s="33"/>
      <c r="BI295" s="33"/>
    </row>
    <row r="296" spans="1:61" ht="15" x14ac:dyDescent="0.2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34"/>
      <c r="S296" s="34"/>
      <c r="T296" s="34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4"/>
      <c r="AF296" s="34"/>
      <c r="AG296" s="35"/>
      <c r="AH296" s="33"/>
      <c r="AI296" s="33"/>
      <c r="AJ296" s="33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3"/>
      <c r="BA296" s="33"/>
      <c r="BB296" s="42"/>
      <c r="BC296" s="33"/>
      <c r="BD296" s="33"/>
      <c r="BE296" s="33"/>
      <c r="BF296" s="33"/>
      <c r="BG296" s="33"/>
      <c r="BH296" s="33"/>
      <c r="BI296" s="33"/>
    </row>
    <row r="297" spans="1:61" ht="15" x14ac:dyDescent="0.2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34"/>
      <c r="S297" s="34"/>
      <c r="T297" s="34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4"/>
      <c r="AF297" s="34"/>
      <c r="AG297" s="35"/>
      <c r="AH297" s="33"/>
      <c r="AI297" s="33"/>
      <c r="AJ297" s="33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3"/>
      <c r="BA297" s="33"/>
      <c r="BB297" s="42"/>
      <c r="BC297" s="33"/>
      <c r="BD297" s="33"/>
      <c r="BE297" s="33"/>
      <c r="BF297" s="33"/>
      <c r="BG297" s="33"/>
      <c r="BH297" s="33"/>
      <c r="BI297" s="33"/>
    </row>
    <row r="298" spans="1:61" ht="15" x14ac:dyDescent="0.2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34"/>
      <c r="S298" s="34"/>
      <c r="T298" s="34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4"/>
      <c r="AF298" s="34"/>
      <c r="AG298" s="35"/>
      <c r="AH298" s="33"/>
      <c r="AI298" s="33"/>
      <c r="AJ298" s="33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3"/>
      <c r="BA298" s="33"/>
      <c r="BB298" s="42"/>
      <c r="BC298" s="33"/>
      <c r="BD298" s="33"/>
      <c r="BE298" s="33"/>
      <c r="BF298" s="33"/>
      <c r="BG298" s="33"/>
      <c r="BH298" s="33"/>
      <c r="BI298" s="33"/>
    </row>
    <row r="299" spans="1:61" ht="15" x14ac:dyDescent="0.2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34"/>
      <c r="S299" s="34"/>
      <c r="T299" s="34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4"/>
      <c r="AF299" s="34"/>
      <c r="AG299" s="35"/>
      <c r="AH299" s="33"/>
      <c r="AI299" s="33"/>
      <c r="AJ299" s="33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3"/>
      <c r="BA299" s="33"/>
      <c r="BB299" s="42"/>
      <c r="BC299" s="33"/>
      <c r="BD299" s="33"/>
      <c r="BE299" s="33"/>
      <c r="BF299" s="33"/>
      <c r="BG299" s="33"/>
      <c r="BH299" s="33"/>
      <c r="BI299" s="33"/>
    </row>
    <row r="300" spans="1:61" ht="15" x14ac:dyDescent="0.2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34"/>
      <c r="S300" s="34"/>
      <c r="T300" s="34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4"/>
      <c r="AF300" s="34"/>
      <c r="AG300" s="35"/>
      <c r="AH300" s="33"/>
      <c r="AI300" s="33"/>
      <c r="AJ300" s="33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3"/>
      <c r="BA300" s="33"/>
      <c r="BB300" s="42"/>
      <c r="BC300" s="33"/>
      <c r="BD300" s="33"/>
      <c r="BE300" s="33"/>
      <c r="BF300" s="33"/>
      <c r="BG300" s="33"/>
      <c r="BH300" s="33"/>
      <c r="BI300" s="33"/>
    </row>
    <row r="301" spans="1:61" ht="15" x14ac:dyDescent="0.2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34"/>
      <c r="S301" s="34"/>
      <c r="T301" s="34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4"/>
      <c r="AF301" s="34"/>
      <c r="AG301" s="35"/>
      <c r="AH301" s="33"/>
      <c r="AI301" s="33"/>
      <c r="AJ301" s="33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3"/>
      <c r="BA301" s="33"/>
      <c r="BB301" s="42"/>
      <c r="BC301" s="33"/>
      <c r="BD301" s="33"/>
      <c r="BE301" s="33"/>
      <c r="BF301" s="33"/>
      <c r="BG301" s="33"/>
      <c r="BH301" s="33"/>
      <c r="BI301" s="33"/>
    </row>
    <row r="302" spans="1:61" ht="15" x14ac:dyDescent="0.2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34"/>
      <c r="S302" s="34"/>
      <c r="T302" s="34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4"/>
      <c r="AF302" s="34"/>
      <c r="AG302" s="35"/>
      <c r="AH302" s="33"/>
      <c r="AI302" s="33"/>
      <c r="AJ302" s="33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3"/>
      <c r="BA302" s="33"/>
      <c r="BB302" s="42"/>
      <c r="BC302" s="33"/>
      <c r="BD302" s="33"/>
      <c r="BE302" s="33"/>
      <c r="BF302" s="33"/>
      <c r="BG302" s="33"/>
      <c r="BH302" s="33"/>
      <c r="BI302" s="33"/>
    </row>
    <row r="303" spans="1:61" ht="15" x14ac:dyDescent="0.2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34"/>
      <c r="S303" s="34"/>
      <c r="T303" s="34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4"/>
      <c r="AF303" s="34"/>
      <c r="AG303" s="35"/>
      <c r="AH303" s="33"/>
      <c r="AI303" s="33"/>
      <c r="AJ303" s="33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3"/>
      <c r="BA303" s="33"/>
      <c r="BB303" s="42"/>
      <c r="BC303" s="33"/>
      <c r="BD303" s="33"/>
      <c r="BE303" s="33"/>
      <c r="BF303" s="33"/>
      <c r="BG303" s="33"/>
      <c r="BH303" s="33"/>
      <c r="BI303" s="33"/>
    </row>
    <row r="304" spans="1:61" ht="15" x14ac:dyDescent="0.2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34"/>
      <c r="S304" s="34"/>
      <c r="T304" s="34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4"/>
      <c r="AF304" s="34"/>
      <c r="AG304" s="35"/>
      <c r="AH304" s="33"/>
      <c r="AI304" s="33"/>
      <c r="AJ304" s="33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3"/>
      <c r="BA304" s="33"/>
      <c r="BB304" s="42"/>
      <c r="BC304" s="33"/>
      <c r="BD304" s="33"/>
      <c r="BE304" s="33"/>
      <c r="BF304" s="33"/>
      <c r="BG304" s="33"/>
      <c r="BH304" s="33"/>
      <c r="BI304" s="33"/>
    </row>
    <row r="305" spans="1:61" ht="15" x14ac:dyDescent="0.2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34"/>
      <c r="S305" s="34"/>
      <c r="T305" s="34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4"/>
      <c r="AF305" s="34"/>
      <c r="AG305" s="35"/>
      <c r="AH305" s="33"/>
      <c r="AI305" s="33"/>
      <c r="AJ305" s="33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3"/>
      <c r="BA305" s="33"/>
      <c r="BB305" s="42"/>
      <c r="BC305" s="33"/>
      <c r="BD305" s="33"/>
      <c r="BE305" s="33"/>
      <c r="BF305" s="33"/>
      <c r="BG305" s="33"/>
      <c r="BH305" s="33"/>
      <c r="BI305" s="33"/>
    </row>
    <row r="306" spans="1:61" ht="15" x14ac:dyDescent="0.2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34"/>
      <c r="S306" s="34"/>
      <c r="T306" s="34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4"/>
      <c r="AF306" s="34"/>
      <c r="AG306" s="35"/>
      <c r="AH306" s="33"/>
      <c r="AI306" s="33"/>
      <c r="AJ306" s="33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3"/>
      <c r="BA306" s="33"/>
      <c r="BB306" s="42"/>
      <c r="BC306" s="33"/>
      <c r="BD306" s="33"/>
      <c r="BE306" s="33"/>
      <c r="BF306" s="33"/>
      <c r="BG306" s="33"/>
      <c r="BH306" s="33"/>
      <c r="BI306" s="33"/>
    </row>
    <row r="307" spans="1:61" ht="15" x14ac:dyDescent="0.2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34"/>
      <c r="S307" s="34"/>
      <c r="T307" s="34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4"/>
      <c r="AF307" s="34"/>
      <c r="AG307" s="35"/>
      <c r="AH307" s="33"/>
      <c r="AI307" s="33"/>
      <c r="AJ307" s="33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3"/>
      <c r="BA307" s="33"/>
      <c r="BB307" s="42"/>
      <c r="BC307" s="33"/>
      <c r="BD307" s="33"/>
      <c r="BE307" s="33"/>
      <c r="BF307" s="33"/>
      <c r="BG307" s="33"/>
      <c r="BH307" s="33"/>
      <c r="BI307" s="33"/>
    </row>
    <row r="308" spans="1:61" ht="15" x14ac:dyDescent="0.2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34"/>
      <c r="S308" s="34"/>
      <c r="T308" s="34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4"/>
      <c r="AF308" s="34"/>
      <c r="AG308" s="35"/>
      <c r="AH308" s="33"/>
      <c r="AI308" s="33"/>
      <c r="AJ308" s="33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3"/>
      <c r="BA308" s="33"/>
      <c r="BB308" s="42"/>
      <c r="BC308" s="33"/>
      <c r="BD308" s="33"/>
      <c r="BE308" s="33"/>
      <c r="BF308" s="33"/>
      <c r="BG308" s="33"/>
      <c r="BH308" s="33"/>
      <c r="BI308" s="33"/>
    </row>
    <row r="309" spans="1:61" ht="15" x14ac:dyDescent="0.2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34"/>
      <c r="S309" s="34"/>
      <c r="T309" s="34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4"/>
      <c r="AF309" s="34"/>
      <c r="AG309" s="35"/>
      <c r="AH309" s="33"/>
      <c r="AI309" s="33"/>
      <c r="AJ309" s="33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3"/>
      <c r="BA309" s="33"/>
      <c r="BB309" s="42"/>
      <c r="BC309" s="33"/>
      <c r="BD309" s="33"/>
      <c r="BE309" s="33"/>
      <c r="BF309" s="33"/>
      <c r="BG309" s="33"/>
      <c r="BH309" s="33"/>
      <c r="BI309" s="33"/>
    </row>
    <row r="310" spans="1:61" ht="15" x14ac:dyDescent="0.2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34"/>
      <c r="S310" s="34"/>
      <c r="T310" s="34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4"/>
      <c r="AF310" s="34"/>
      <c r="AG310" s="35"/>
      <c r="AH310" s="33"/>
      <c r="AI310" s="33"/>
      <c r="AJ310" s="33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3"/>
      <c r="BA310" s="33"/>
      <c r="BB310" s="42"/>
      <c r="BC310" s="33"/>
      <c r="BD310" s="33"/>
      <c r="BE310" s="33"/>
      <c r="BF310" s="33"/>
      <c r="BG310" s="33"/>
      <c r="BH310" s="33"/>
      <c r="BI310" s="33"/>
    </row>
    <row r="311" spans="1:61" ht="15" x14ac:dyDescent="0.2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34"/>
      <c r="S311" s="34"/>
      <c r="T311" s="34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4"/>
      <c r="AF311" s="34"/>
      <c r="AG311" s="35"/>
      <c r="AH311" s="33"/>
      <c r="AI311" s="33"/>
      <c r="AJ311" s="33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3"/>
      <c r="BA311" s="33"/>
      <c r="BB311" s="42"/>
      <c r="BC311" s="33"/>
      <c r="BD311" s="33"/>
      <c r="BE311" s="33"/>
      <c r="BF311" s="33"/>
      <c r="BG311" s="33"/>
      <c r="BH311" s="33"/>
      <c r="BI311" s="33"/>
    </row>
    <row r="312" spans="1:61" ht="15" x14ac:dyDescent="0.2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34"/>
      <c r="S312" s="34"/>
      <c r="T312" s="34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4"/>
      <c r="AF312" s="34"/>
      <c r="AG312" s="35"/>
      <c r="AH312" s="33"/>
      <c r="AI312" s="33"/>
      <c r="AJ312" s="33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3"/>
      <c r="BA312" s="33"/>
      <c r="BB312" s="42"/>
      <c r="BC312" s="33"/>
      <c r="BD312" s="33"/>
      <c r="BE312" s="33"/>
      <c r="BF312" s="33"/>
      <c r="BG312" s="33"/>
      <c r="BH312" s="33"/>
      <c r="BI312" s="33"/>
    </row>
    <row r="313" spans="1:61" ht="15" x14ac:dyDescent="0.2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34"/>
      <c r="S313" s="34"/>
      <c r="T313" s="34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4"/>
      <c r="AF313" s="34"/>
      <c r="AG313" s="35"/>
      <c r="AH313" s="33"/>
      <c r="AI313" s="33"/>
      <c r="AJ313" s="33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3"/>
      <c r="BA313" s="33"/>
      <c r="BB313" s="42"/>
      <c r="BC313" s="33"/>
      <c r="BD313" s="33"/>
      <c r="BE313" s="33"/>
      <c r="BF313" s="33"/>
      <c r="BG313" s="33"/>
      <c r="BH313" s="33"/>
      <c r="BI313" s="33"/>
    </row>
    <row r="314" spans="1:61" ht="15" x14ac:dyDescent="0.2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34"/>
      <c r="S314" s="34"/>
      <c r="T314" s="34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4"/>
      <c r="AF314" s="34"/>
      <c r="AG314" s="35"/>
      <c r="AH314" s="33"/>
      <c r="AI314" s="33"/>
      <c r="AJ314" s="33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3"/>
      <c r="BA314" s="33"/>
      <c r="BB314" s="42"/>
      <c r="BC314" s="33"/>
      <c r="BD314" s="33"/>
      <c r="BE314" s="33"/>
      <c r="BF314" s="33"/>
      <c r="BG314" s="33"/>
      <c r="BH314" s="33"/>
      <c r="BI314" s="33"/>
    </row>
    <row r="315" spans="1:61" ht="15" x14ac:dyDescent="0.2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34"/>
      <c r="S315" s="34"/>
      <c r="T315" s="34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4"/>
      <c r="AF315" s="34"/>
      <c r="AG315" s="35"/>
      <c r="AH315" s="33"/>
      <c r="AI315" s="33"/>
      <c r="AJ315" s="33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3"/>
      <c r="BA315" s="33"/>
      <c r="BB315" s="42"/>
      <c r="BC315" s="33"/>
      <c r="BD315" s="33"/>
      <c r="BE315" s="33"/>
      <c r="BF315" s="33"/>
      <c r="BG315" s="33"/>
      <c r="BH315" s="33"/>
      <c r="BI315" s="33"/>
    </row>
    <row r="316" spans="1:61" ht="15" x14ac:dyDescent="0.2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34"/>
      <c r="S316" s="34"/>
      <c r="T316" s="34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4"/>
      <c r="AF316" s="34"/>
      <c r="AG316" s="35"/>
      <c r="AH316" s="33"/>
      <c r="AI316" s="33"/>
      <c r="AJ316" s="33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3"/>
      <c r="BA316" s="33"/>
      <c r="BB316" s="42"/>
      <c r="BC316" s="33"/>
      <c r="BD316" s="33"/>
      <c r="BE316" s="33"/>
      <c r="BF316" s="33"/>
      <c r="BG316" s="33"/>
      <c r="BH316" s="33"/>
      <c r="BI316" s="33"/>
    </row>
    <row r="317" spans="1:61" ht="15" x14ac:dyDescent="0.2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34"/>
      <c r="S317" s="34"/>
      <c r="T317" s="34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4"/>
      <c r="AF317" s="34"/>
      <c r="AG317" s="35"/>
      <c r="AH317" s="33"/>
      <c r="AI317" s="33"/>
      <c r="AJ317" s="33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3"/>
      <c r="BA317" s="33"/>
      <c r="BB317" s="42"/>
      <c r="BC317" s="33"/>
      <c r="BD317" s="33"/>
      <c r="BE317" s="33"/>
      <c r="BF317" s="33"/>
      <c r="BG317" s="33"/>
      <c r="BH317" s="33"/>
      <c r="BI317" s="33"/>
    </row>
    <row r="318" spans="1:61" ht="15" x14ac:dyDescent="0.2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34"/>
      <c r="S318" s="34"/>
      <c r="T318" s="34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4"/>
      <c r="AF318" s="34"/>
      <c r="AG318" s="35"/>
      <c r="AH318" s="33"/>
      <c r="AI318" s="33"/>
      <c r="AJ318" s="33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3"/>
      <c r="BA318" s="33"/>
      <c r="BB318" s="42"/>
      <c r="BC318" s="33"/>
      <c r="BD318" s="33"/>
      <c r="BE318" s="33"/>
      <c r="BF318" s="33"/>
      <c r="BG318" s="33"/>
      <c r="BH318" s="33"/>
      <c r="BI318" s="33"/>
    </row>
    <row r="319" spans="1:61" ht="15" x14ac:dyDescent="0.2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34"/>
      <c r="S319" s="34"/>
      <c r="T319" s="34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4"/>
      <c r="AF319" s="34"/>
      <c r="AG319" s="35"/>
      <c r="AH319" s="33"/>
      <c r="AI319" s="33"/>
      <c r="AJ319" s="33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3"/>
      <c r="BA319" s="33"/>
      <c r="BB319" s="42"/>
      <c r="BC319" s="33"/>
      <c r="BD319" s="33"/>
      <c r="BE319" s="33"/>
      <c r="BF319" s="33"/>
      <c r="BG319" s="33"/>
      <c r="BH319" s="33"/>
      <c r="BI319" s="33"/>
    </row>
    <row r="320" spans="1:61" ht="15" x14ac:dyDescent="0.2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34"/>
      <c r="S320" s="34"/>
      <c r="T320" s="34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4"/>
      <c r="AF320" s="34"/>
      <c r="AG320" s="35"/>
      <c r="AH320" s="33"/>
      <c r="AI320" s="33"/>
      <c r="AJ320" s="33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3"/>
      <c r="BA320" s="33"/>
      <c r="BB320" s="42"/>
      <c r="BC320" s="33"/>
      <c r="BD320" s="33"/>
      <c r="BE320" s="33"/>
      <c r="BF320" s="33"/>
      <c r="BG320" s="33"/>
      <c r="BH320" s="33"/>
      <c r="BI320" s="33"/>
    </row>
    <row r="321" spans="1:61" ht="15" x14ac:dyDescent="0.2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34"/>
      <c r="S321" s="34"/>
      <c r="T321" s="34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4"/>
      <c r="AF321" s="34"/>
      <c r="AG321" s="35"/>
      <c r="AH321" s="33"/>
      <c r="AI321" s="33"/>
      <c r="AJ321" s="33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3"/>
      <c r="BA321" s="33"/>
      <c r="BB321" s="42"/>
      <c r="BC321" s="33"/>
      <c r="BD321" s="33"/>
      <c r="BE321" s="33"/>
      <c r="BF321" s="33"/>
      <c r="BG321" s="33"/>
      <c r="BH321" s="33"/>
      <c r="BI321" s="33"/>
    </row>
    <row r="322" spans="1:61" ht="15" x14ac:dyDescent="0.2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34"/>
      <c r="S322" s="34"/>
      <c r="T322" s="34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4"/>
      <c r="AF322" s="34"/>
      <c r="AG322" s="35"/>
      <c r="AH322" s="33"/>
      <c r="AI322" s="33"/>
      <c r="AJ322" s="33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3"/>
      <c r="BA322" s="33"/>
      <c r="BB322" s="42"/>
      <c r="BC322" s="33"/>
      <c r="BD322" s="33"/>
      <c r="BE322" s="33"/>
      <c r="BF322" s="33"/>
      <c r="BG322" s="33"/>
      <c r="BH322" s="33"/>
      <c r="BI322" s="33"/>
    </row>
    <row r="323" spans="1:61" ht="15" x14ac:dyDescent="0.2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34"/>
      <c r="S323" s="34"/>
      <c r="T323" s="34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4"/>
      <c r="AF323" s="34"/>
      <c r="AG323" s="35"/>
      <c r="AH323" s="33"/>
      <c r="AI323" s="33"/>
      <c r="AJ323" s="33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3"/>
      <c r="BA323" s="33"/>
      <c r="BB323" s="42"/>
      <c r="BC323" s="33"/>
      <c r="BD323" s="33"/>
      <c r="BE323" s="33"/>
      <c r="BF323" s="33"/>
      <c r="BG323" s="33"/>
      <c r="BH323" s="33"/>
      <c r="BI323" s="33"/>
    </row>
    <row r="324" spans="1:61" ht="15" x14ac:dyDescent="0.2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34"/>
      <c r="S324" s="34"/>
      <c r="T324" s="34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4"/>
      <c r="AF324" s="34"/>
      <c r="AG324" s="35"/>
      <c r="AH324" s="33"/>
      <c r="AI324" s="33"/>
      <c r="AJ324" s="33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3"/>
      <c r="BA324" s="33"/>
      <c r="BB324" s="42"/>
      <c r="BC324" s="33"/>
      <c r="BD324" s="33"/>
      <c r="BE324" s="33"/>
      <c r="BF324" s="33"/>
      <c r="BG324" s="33"/>
      <c r="BH324" s="33"/>
      <c r="BI324" s="33"/>
    </row>
    <row r="325" spans="1:61" ht="15" x14ac:dyDescent="0.2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34"/>
      <c r="S325" s="34"/>
      <c r="T325" s="34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4"/>
      <c r="AF325" s="34"/>
      <c r="AG325" s="35"/>
      <c r="AH325" s="33"/>
      <c r="AI325" s="33"/>
      <c r="AJ325" s="33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3"/>
      <c r="BA325" s="33"/>
      <c r="BB325" s="42"/>
      <c r="BC325" s="33"/>
      <c r="BD325" s="33"/>
      <c r="BE325" s="33"/>
      <c r="BF325" s="33"/>
      <c r="BG325" s="33"/>
      <c r="BH325" s="33"/>
      <c r="BI325" s="33"/>
    </row>
    <row r="326" spans="1:61" ht="15" x14ac:dyDescent="0.2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34"/>
      <c r="S326" s="34"/>
      <c r="T326" s="34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4"/>
      <c r="AF326" s="34"/>
      <c r="AG326" s="35"/>
      <c r="AH326" s="33"/>
      <c r="AI326" s="33"/>
      <c r="AJ326" s="33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3"/>
      <c r="BA326" s="33"/>
      <c r="BB326" s="42"/>
      <c r="BC326" s="33"/>
      <c r="BD326" s="33"/>
      <c r="BE326" s="33"/>
      <c r="BF326" s="33"/>
      <c r="BG326" s="33"/>
      <c r="BH326" s="33"/>
      <c r="BI326" s="33"/>
    </row>
    <row r="327" spans="1:61" ht="15" x14ac:dyDescent="0.2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34"/>
      <c r="S327" s="34"/>
      <c r="T327" s="34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4"/>
      <c r="AF327" s="34"/>
      <c r="AG327" s="35"/>
      <c r="AH327" s="33"/>
      <c r="AI327" s="33"/>
      <c r="AJ327" s="33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3"/>
      <c r="BA327" s="33"/>
      <c r="BB327" s="42"/>
      <c r="BC327" s="33"/>
      <c r="BD327" s="33"/>
      <c r="BE327" s="33"/>
      <c r="BF327" s="33"/>
      <c r="BG327" s="33"/>
      <c r="BH327" s="33"/>
      <c r="BI327" s="33"/>
    </row>
    <row r="328" spans="1:61" ht="15" x14ac:dyDescent="0.2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34"/>
      <c r="S328" s="34"/>
      <c r="T328" s="34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4"/>
      <c r="AF328" s="34"/>
      <c r="AG328" s="35"/>
      <c r="AH328" s="33"/>
      <c r="AI328" s="33"/>
      <c r="AJ328" s="33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3"/>
      <c r="BA328" s="33"/>
      <c r="BB328" s="42"/>
      <c r="BC328" s="33"/>
      <c r="BD328" s="33"/>
      <c r="BE328" s="33"/>
      <c r="BF328" s="33"/>
      <c r="BG328" s="33"/>
      <c r="BH328" s="33"/>
      <c r="BI328" s="33"/>
    </row>
    <row r="329" spans="1:61" ht="15" x14ac:dyDescent="0.2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34"/>
      <c r="S329" s="34"/>
      <c r="T329" s="34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4"/>
      <c r="AF329" s="34"/>
      <c r="AG329" s="35"/>
      <c r="AH329" s="33"/>
      <c r="AI329" s="33"/>
      <c r="AJ329" s="33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3"/>
      <c r="BA329" s="33"/>
      <c r="BB329" s="42"/>
      <c r="BC329" s="33"/>
      <c r="BD329" s="33"/>
      <c r="BE329" s="33"/>
      <c r="BF329" s="33"/>
      <c r="BG329" s="33"/>
      <c r="BH329" s="33"/>
      <c r="BI329" s="33"/>
    </row>
    <row r="330" spans="1:61" ht="15" x14ac:dyDescent="0.2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34"/>
      <c r="S330" s="34"/>
      <c r="T330" s="34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4"/>
      <c r="AF330" s="34"/>
      <c r="AG330" s="35"/>
      <c r="AH330" s="33"/>
      <c r="AI330" s="33"/>
      <c r="AJ330" s="33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3"/>
      <c r="BA330" s="33"/>
      <c r="BB330" s="42"/>
      <c r="BC330" s="33"/>
      <c r="BD330" s="33"/>
      <c r="BE330" s="33"/>
      <c r="BF330" s="33"/>
      <c r="BG330" s="33"/>
      <c r="BH330" s="33"/>
      <c r="BI330" s="33"/>
    </row>
    <row r="331" spans="1:61" ht="15" x14ac:dyDescent="0.2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34"/>
      <c r="S331" s="34"/>
      <c r="T331" s="34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4"/>
      <c r="AF331" s="34"/>
      <c r="AG331" s="35"/>
      <c r="AH331" s="33"/>
      <c r="AI331" s="33"/>
      <c r="AJ331" s="33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3"/>
      <c r="BA331" s="33"/>
      <c r="BB331" s="42"/>
      <c r="BC331" s="33"/>
      <c r="BD331" s="33"/>
      <c r="BE331" s="33"/>
      <c r="BF331" s="33"/>
      <c r="BG331" s="33"/>
      <c r="BH331" s="33"/>
      <c r="BI331" s="33"/>
    </row>
    <row r="332" spans="1:61" ht="15" x14ac:dyDescent="0.2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34"/>
      <c r="S332" s="34"/>
      <c r="T332" s="34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4"/>
      <c r="AF332" s="34"/>
      <c r="AG332" s="35"/>
      <c r="AH332" s="33"/>
      <c r="AI332" s="33"/>
      <c r="AJ332" s="33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3"/>
      <c r="BA332" s="33"/>
      <c r="BB332" s="42"/>
      <c r="BC332" s="33"/>
      <c r="BD332" s="33"/>
      <c r="BE332" s="33"/>
      <c r="BF332" s="33"/>
      <c r="BG332" s="33"/>
      <c r="BH332" s="33"/>
      <c r="BI332" s="33"/>
    </row>
    <row r="333" spans="1:61" ht="15" x14ac:dyDescent="0.2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34"/>
      <c r="S333" s="34"/>
      <c r="T333" s="34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4"/>
      <c r="AF333" s="34"/>
      <c r="AG333" s="35"/>
      <c r="AH333" s="33"/>
      <c r="AI333" s="33"/>
      <c r="AJ333" s="33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3"/>
      <c r="BA333" s="33"/>
      <c r="BB333" s="42"/>
      <c r="BC333" s="33"/>
      <c r="BD333" s="33"/>
      <c r="BE333" s="33"/>
      <c r="BF333" s="33"/>
      <c r="BG333" s="33"/>
      <c r="BH333" s="33"/>
      <c r="BI333" s="33"/>
    </row>
    <row r="334" spans="1:61" ht="15" x14ac:dyDescent="0.2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34"/>
      <c r="S334" s="34"/>
      <c r="T334" s="34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4"/>
      <c r="AF334" s="34"/>
      <c r="AG334" s="35"/>
      <c r="AH334" s="33"/>
      <c r="AI334" s="33"/>
      <c r="AJ334" s="33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3"/>
      <c r="BA334" s="33"/>
      <c r="BB334" s="42"/>
      <c r="BC334" s="33"/>
      <c r="BD334" s="33"/>
      <c r="BE334" s="33"/>
      <c r="BF334" s="33"/>
      <c r="BG334" s="33"/>
      <c r="BH334" s="33"/>
      <c r="BI334" s="33"/>
    </row>
    <row r="335" spans="1:61" ht="15" x14ac:dyDescent="0.2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34"/>
      <c r="S335" s="34"/>
      <c r="T335" s="34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4"/>
      <c r="AF335" s="34"/>
      <c r="AG335" s="35"/>
      <c r="AH335" s="33"/>
      <c r="AI335" s="33"/>
      <c r="AJ335" s="33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3"/>
      <c r="BA335" s="33"/>
      <c r="BB335" s="42"/>
      <c r="BC335" s="33"/>
      <c r="BD335" s="33"/>
      <c r="BE335" s="33"/>
      <c r="BF335" s="33"/>
      <c r="BG335" s="33"/>
      <c r="BH335" s="33"/>
      <c r="BI335" s="33"/>
    </row>
    <row r="336" spans="1:61" ht="15" x14ac:dyDescent="0.2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34"/>
      <c r="S336" s="34"/>
      <c r="T336" s="34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4"/>
      <c r="AF336" s="34"/>
      <c r="AG336" s="35"/>
      <c r="AH336" s="33"/>
      <c r="AI336" s="33"/>
      <c r="AJ336" s="33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3"/>
      <c r="BA336" s="33"/>
      <c r="BB336" s="42"/>
      <c r="BC336" s="33"/>
      <c r="BD336" s="33"/>
      <c r="BE336" s="33"/>
      <c r="BF336" s="33"/>
      <c r="BG336" s="33"/>
      <c r="BH336" s="33"/>
      <c r="BI336" s="33"/>
    </row>
    <row r="337" spans="1:61" ht="15" x14ac:dyDescent="0.2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34"/>
      <c r="S337" s="34"/>
      <c r="T337" s="34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4"/>
      <c r="AF337" s="34"/>
      <c r="AG337" s="35"/>
      <c r="AH337" s="33"/>
      <c r="AI337" s="33"/>
      <c r="AJ337" s="33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3"/>
      <c r="BA337" s="33"/>
      <c r="BB337" s="42"/>
      <c r="BC337" s="33"/>
      <c r="BD337" s="33"/>
      <c r="BE337" s="33"/>
      <c r="BF337" s="33"/>
      <c r="BG337" s="33"/>
      <c r="BH337" s="33"/>
      <c r="BI337" s="33"/>
    </row>
    <row r="338" spans="1:61" ht="15" x14ac:dyDescent="0.2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34"/>
      <c r="S338" s="34"/>
      <c r="T338" s="34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4"/>
      <c r="AF338" s="34"/>
      <c r="AG338" s="35"/>
      <c r="AH338" s="33"/>
      <c r="AI338" s="33"/>
      <c r="AJ338" s="33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3"/>
      <c r="BA338" s="33"/>
      <c r="BB338" s="42"/>
      <c r="BC338" s="33"/>
      <c r="BD338" s="33"/>
      <c r="BE338" s="33"/>
      <c r="BF338" s="33"/>
      <c r="BG338" s="33"/>
      <c r="BH338" s="33"/>
      <c r="BI338" s="33"/>
    </row>
    <row r="339" spans="1:61" ht="15" x14ac:dyDescent="0.2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34"/>
      <c r="S339" s="34"/>
      <c r="T339" s="34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4"/>
      <c r="AF339" s="34"/>
      <c r="AG339" s="35"/>
      <c r="AH339" s="33"/>
      <c r="AI339" s="33"/>
      <c r="AJ339" s="33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3"/>
      <c r="BA339" s="33"/>
      <c r="BB339" s="42"/>
      <c r="BC339" s="33"/>
      <c r="BD339" s="33"/>
      <c r="BE339" s="33"/>
      <c r="BF339" s="33"/>
      <c r="BG339" s="33"/>
      <c r="BH339" s="33"/>
      <c r="BI339" s="33"/>
    </row>
    <row r="340" spans="1:61" ht="15" x14ac:dyDescent="0.2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34"/>
      <c r="S340" s="34"/>
      <c r="T340" s="34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4"/>
      <c r="AF340" s="34"/>
      <c r="AG340" s="35"/>
      <c r="AH340" s="33"/>
      <c r="AI340" s="33"/>
      <c r="AJ340" s="33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3"/>
      <c r="BA340" s="33"/>
      <c r="BB340" s="42"/>
      <c r="BC340" s="33"/>
      <c r="BD340" s="33"/>
      <c r="BE340" s="33"/>
      <c r="BF340" s="33"/>
      <c r="BG340" s="33"/>
      <c r="BH340" s="33"/>
      <c r="BI340" s="33"/>
    </row>
    <row r="341" spans="1:61" ht="15" x14ac:dyDescent="0.2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34"/>
      <c r="S341" s="34"/>
      <c r="T341" s="34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4"/>
      <c r="AF341" s="34"/>
      <c r="AG341" s="35"/>
      <c r="AH341" s="33"/>
      <c r="AI341" s="33"/>
      <c r="AJ341" s="33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3"/>
      <c r="BA341" s="33"/>
      <c r="BB341" s="42"/>
      <c r="BC341" s="33"/>
      <c r="BD341" s="33"/>
      <c r="BE341" s="33"/>
      <c r="BF341" s="33"/>
      <c r="BG341" s="33"/>
      <c r="BH341" s="33"/>
      <c r="BI341" s="33"/>
    </row>
    <row r="342" spans="1:61" ht="15" x14ac:dyDescent="0.2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34"/>
      <c r="S342" s="34"/>
      <c r="T342" s="34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4"/>
      <c r="AF342" s="34"/>
      <c r="AG342" s="35"/>
      <c r="AH342" s="33"/>
      <c r="AI342" s="33"/>
      <c r="AJ342" s="33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3"/>
      <c r="BA342" s="33"/>
      <c r="BB342" s="42"/>
      <c r="BC342" s="33"/>
      <c r="BD342" s="33"/>
      <c r="BE342" s="33"/>
      <c r="BF342" s="33"/>
      <c r="BG342" s="33"/>
      <c r="BH342" s="33"/>
      <c r="BI342" s="33"/>
    </row>
    <row r="343" spans="1:61" ht="15" x14ac:dyDescent="0.2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34"/>
      <c r="S343" s="34"/>
      <c r="T343" s="34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4"/>
      <c r="AF343" s="34"/>
      <c r="AG343" s="35"/>
      <c r="AH343" s="33"/>
      <c r="AI343" s="33"/>
      <c r="AJ343" s="33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3"/>
      <c r="BA343" s="33"/>
      <c r="BB343" s="42"/>
      <c r="BC343" s="33"/>
      <c r="BD343" s="33"/>
      <c r="BE343" s="33"/>
      <c r="BF343" s="33"/>
      <c r="BG343" s="33"/>
      <c r="BH343" s="33"/>
      <c r="BI343" s="33"/>
    </row>
    <row r="344" spans="1:61" ht="15" x14ac:dyDescent="0.2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34"/>
      <c r="S344" s="34"/>
      <c r="T344" s="34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4"/>
      <c r="AF344" s="34"/>
      <c r="AG344" s="35"/>
      <c r="AH344" s="33"/>
      <c r="AI344" s="33"/>
      <c r="AJ344" s="33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3"/>
      <c r="BA344" s="33"/>
      <c r="BB344" s="42"/>
      <c r="BC344" s="33"/>
      <c r="BD344" s="33"/>
      <c r="BE344" s="33"/>
      <c r="BF344" s="33"/>
      <c r="BG344" s="33"/>
      <c r="BH344" s="33"/>
      <c r="BI344" s="33"/>
    </row>
    <row r="345" spans="1:61" ht="15" x14ac:dyDescent="0.2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34"/>
      <c r="S345" s="34"/>
      <c r="T345" s="34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4"/>
      <c r="AF345" s="34"/>
      <c r="AG345" s="35"/>
      <c r="AH345" s="33"/>
      <c r="AI345" s="33"/>
      <c r="AJ345" s="33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3"/>
      <c r="BA345" s="33"/>
      <c r="BB345" s="42"/>
      <c r="BC345" s="33"/>
      <c r="BD345" s="33"/>
      <c r="BE345" s="33"/>
      <c r="BF345" s="33"/>
      <c r="BG345" s="33"/>
      <c r="BH345" s="33"/>
      <c r="BI345" s="33"/>
    </row>
    <row r="346" spans="1:61" ht="15" x14ac:dyDescent="0.2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34"/>
      <c r="S346" s="34"/>
      <c r="T346" s="34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4"/>
      <c r="AF346" s="34"/>
      <c r="AG346" s="35"/>
      <c r="AH346" s="33"/>
      <c r="AI346" s="33"/>
      <c r="AJ346" s="33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3"/>
      <c r="BA346" s="33"/>
      <c r="BB346" s="42"/>
      <c r="BC346" s="33"/>
      <c r="BD346" s="33"/>
      <c r="BE346" s="33"/>
      <c r="BF346" s="33"/>
      <c r="BG346" s="33"/>
      <c r="BH346" s="33"/>
      <c r="BI346" s="33"/>
    </row>
    <row r="347" spans="1:61" ht="15" x14ac:dyDescent="0.2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34"/>
      <c r="S347" s="34"/>
      <c r="T347" s="34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4"/>
      <c r="AF347" s="34"/>
      <c r="AG347" s="35"/>
      <c r="AH347" s="33"/>
      <c r="AI347" s="33"/>
      <c r="AJ347" s="33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3"/>
      <c r="BA347" s="33"/>
      <c r="BB347" s="42"/>
      <c r="BC347" s="33"/>
      <c r="BD347" s="33"/>
      <c r="BE347" s="33"/>
      <c r="BF347" s="33"/>
      <c r="BG347" s="33"/>
      <c r="BH347" s="33"/>
      <c r="BI347" s="33"/>
    </row>
    <row r="348" spans="1:61" ht="15" x14ac:dyDescent="0.2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34"/>
      <c r="S348" s="34"/>
      <c r="T348" s="34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4"/>
      <c r="AF348" s="34"/>
      <c r="AG348" s="35"/>
      <c r="AH348" s="33"/>
      <c r="AI348" s="33"/>
      <c r="AJ348" s="33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3"/>
      <c r="BA348" s="33"/>
      <c r="BB348" s="42"/>
      <c r="BC348" s="33"/>
      <c r="BD348" s="33"/>
      <c r="BE348" s="33"/>
      <c r="BF348" s="33"/>
      <c r="BG348" s="33"/>
      <c r="BH348" s="33"/>
      <c r="BI348" s="33"/>
    </row>
    <row r="349" spans="1:61" ht="15" x14ac:dyDescent="0.2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34"/>
      <c r="S349" s="34"/>
      <c r="T349" s="34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4"/>
      <c r="AF349" s="34"/>
      <c r="AG349" s="35"/>
      <c r="AH349" s="33"/>
      <c r="AI349" s="33"/>
      <c r="AJ349" s="33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3"/>
      <c r="BA349" s="33"/>
      <c r="BB349" s="42"/>
      <c r="BC349" s="33"/>
      <c r="BD349" s="33"/>
      <c r="BE349" s="33"/>
      <c r="BF349" s="33"/>
      <c r="BG349" s="33"/>
      <c r="BH349" s="33"/>
      <c r="BI349" s="33"/>
    </row>
    <row r="350" spans="1:61" ht="15" x14ac:dyDescent="0.2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34"/>
      <c r="S350" s="34"/>
      <c r="T350" s="34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4"/>
      <c r="AF350" s="34"/>
      <c r="AG350" s="35"/>
      <c r="AH350" s="33"/>
      <c r="AI350" s="33"/>
      <c r="AJ350" s="33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3"/>
      <c r="BA350" s="33"/>
      <c r="BB350" s="42"/>
      <c r="BC350" s="33"/>
      <c r="BD350" s="33"/>
      <c r="BE350" s="33"/>
      <c r="BF350" s="33"/>
      <c r="BG350" s="33"/>
      <c r="BH350" s="33"/>
      <c r="BI350" s="33"/>
    </row>
    <row r="351" spans="1:61" ht="15" x14ac:dyDescent="0.2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34"/>
      <c r="S351" s="34"/>
      <c r="T351" s="34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4"/>
      <c r="AF351" s="34"/>
      <c r="AG351" s="35"/>
      <c r="AH351" s="33"/>
      <c r="AI351" s="33"/>
      <c r="AJ351" s="33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3"/>
      <c r="BA351" s="33"/>
      <c r="BB351" s="42"/>
      <c r="BC351" s="33"/>
      <c r="BD351" s="33"/>
      <c r="BE351" s="33"/>
      <c r="BF351" s="33"/>
      <c r="BG351" s="33"/>
      <c r="BH351" s="33"/>
      <c r="BI351" s="33"/>
    </row>
    <row r="352" spans="1:61" ht="15" x14ac:dyDescent="0.2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34"/>
      <c r="S352" s="34"/>
      <c r="T352" s="34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4"/>
      <c r="AF352" s="34"/>
      <c r="AG352" s="35"/>
      <c r="AH352" s="33"/>
      <c r="AI352" s="33"/>
      <c r="AJ352" s="33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3"/>
      <c r="BA352" s="33"/>
      <c r="BB352" s="42"/>
      <c r="BC352" s="33"/>
      <c r="BD352" s="33"/>
      <c r="BE352" s="33"/>
      <c r="BF352" s="33"/>
      <c r="BG352" s="33"/>
      <c r="BH352" s="33"/>
      <c r="BI352" s="33"/>
    </row>
    <row r="353" spans="1:61" ht="15" x14ac:dyDescent="0.2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34"/>
      <c r="S353" s="34"/>
      <c r="T353" s="34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4"/>
      <c r="AF353" s="34"/>
      <c r="AG353" s="35"/>
      <c r="AH353" s="33"/>
      <c r="AI353" s="33"/>
      <c r="AJ353" s="33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3"/>
      <c r="BA353" s="33"/>
      <c r="BB353" s="42"/>
      <c r="BC353" s="33"/>
      <c r="BD353" s="33"/>
      <c r="BE353" s="33"/>
      <c r="BF353" s="33"/>
      <c r="BG353" s="33"/>
      <c r="BH353" s="33"/>
      <c r="BI353" s="33"/>
    </row>
    <row r="354" spans="1:61" ht="15" x14ac:dyDescent="0.2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34"/>
      <c r="S354" s="34"/>
      <c r="T354" s="34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4"/>
      <c r="AF354" s="34"/>
      <c r="AG354" s="35"/>
      <c r="AH354" s="33"/>
      <c r="AI354" s="33"/>
      <c r="AJ354" s="33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3"/>
      <c r="BA354" s="33"/>
      <c r="BB354" s="42"/>
      <c r="BC354" s="33"/>
      <c r="BD354" s="33"/>
      <c r="BE354" s="33"/>
      <c r="BF354" s="33"/>
      <c r="BG354" s="33"/>
      <c r="BH354" s="33"/>
      <c r="BI354" s="33"/>
    </row>
    <row r="355" spans="1:61" ht="15" x14ac:dyDescent="0.2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34"/>
      <c r="S355" s="34"/>
      <c r="T355" s="34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4"/>
      <c r="AF355" s="34"/>
      <c r="AG355" s="35"/>
      <c r="AH355" s="33"/>
      <c r="AI355" s="33"/>
      <c r="AJ355" s="33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3"/>
      <c r="BA355" s="33"/>
      <c r="BB355" s="42"/>
      <c r="BC355" s="33"/>
      <c r="BD355" s="33"/>
      <c r="BE355" s="33"/>
      <c r="BF355" s="33"/>
      <c r="BG355" s="33"/>
      <c r="BH355" s="33"/>
      <c r="BI355" s="33"/>
    </row>
    <row r="356" spans="1:61" ht="15" x14ac:dyDescent="0.2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34"/>
      <c r="S356" s="34"/>
      <c r="T356" s="34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4"/>
      <c r="AF356" s="34"/>
      <c r="AG356" s="35"/>
      <c r="AH356" s="33"/>
      <c r="AI356" s="33"/>
      <c r="AJ356" s="33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3"/>
      <c r="BA356" s="33"/>
      <c r="BB356" s="42"/>
      <c r="BC356" s="33"/>
      <c r="BD356" s="33"/>
      <c r="BE356" s="33"/>
      <c r="BF356" s="33"/>
      <c r="BG356" s="33"/>
      <c r="BH356" s="33"/>
      <c r="BI356" s="33"/>
    </row>
    <row r="357" spans="1:61" ht="15" x14ac:dyDescent="0.2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34"/>
      <c r="S357" s="34"/>
      <c r="T357" s="34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4"/>
      <c r="AF357" s="34"/>
      <c r="AG357" s="35"/>
      <c r="AH357" s="33"/>
      <c r="AI357" s="33"/>
      <c r="AJ357" s="33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3"/>
      <c r="BA357" s="33"/>
      <c r="BB357" s="42"/>
      <c r="BC357" s="33"/>
      <c r="BD357" s="33"/>
      <c r="BE357" s="33"/>
      <c r="BF357" s="33"/>
      <c r="BG357" s="33"/>
      <c r="BH357" s="33"/>
      <c r="BI357" s="33"/>
    </row>
    <row r="358" spans="1:61" ht="15" x14ac:dyDescent="0.2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34"/>
      <c r="S358" s="34"/>
      <c r="T358" s="34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4"/>
      <c r="AF358" s="34"/>
      <c r="AG358" s="35"/>
      <c r="AH358" s="33"/>
      <c r="AI358" s="33"/>
      <c r="AJ358" s="33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3"/>
      <c r="BA358" s="33"/>
      <c r="BB358" s="42"/>
      <c r="BC358" s="33"/>
      <c r="BD358" s="33"/>
      <c r="BE358" s="33"/>
      <c r="BF358" s="33"/>
      <c r="BG358" s="33"/>
      <c r="BH358" s="33"/>
      <c r="BI358" s="33"/>
    </row>
    <row r="359" spans="1:61" ht="15" x14ac:dyDescent="0.2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34"/>
      <c r="S359" s="34"/>
      <c r="T359" s="34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4"/>
      <c r="AF359" s="34"/>
      <c r="AG359" s="35"/>
      <c r="AH359" s="33"/>
      <c r="AI359" s="33"/>
      <c r="AJ359" s="33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3"/>
      <c r="BA359" s="33"/>
      <c r="BB359" s="42"/>
      <c r="BC359" s="33"/>
      <c r="BD359" s="33"/>
      <c r="BE359" s="33"/>
      <c r="BF359" s="33"/>
      <c r="BG359" s="33"/>
      <c r="BH359" s="33"/>
      <c r="BI359" s="33"/>
    </row>
    <row r="360" spans="1:61" ht="15" x14ac:dyDescent="0.2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34"/>
      <c r="S360" s="34"/>
      <c r="T360" s="34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4"/>
      <c r="AF360" s="34"/>
      <c r="AG360" s="35"/>
      <c r="AH360" s="33"/>
      <c r="AI360" s="33"/>
      <c r="AJ360" s="33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3"/>
      <c r="BA360" s="33"/>
      <c r="BB360" s="42"/>
      <c r="BC360" s="33"/>
      <c r="BD360" s="33"/>
      <c r="BE360" s="33"/>
      <c r="BF360" s="33"/>
      <c r="BG360" s="33"/>
      <c r="BH360" s="33"/>
      <c r="BI360" s="33"/>
    </row>
    <row r="361" spans="1:61" ht="15" x14ac:dyDescent="0.2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34"/>
      <c r="S361" s="34"/>
      <c r="T361" s="34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4"/>
      <c r="AF361" s="34"/>
      <c r="AG361" s="35"/>
      <c r="AH361" s="33"/>
      <c r="AI361" s="33"/>
      <c r="AJ361" s="33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3"/>
      <c r="BA361" s="33"/>
      <c r="BB361" s="42"/>
      <c r="BC361" s="33"/>
      <c r="BD361" s="33"/>
      <c r="BE361" s="33"/>
      <c r="BF361" s="33"/>
      <c r="BG361" s="33"/>
      <c r="BH361" s="33"/>
      <c r="BI361" s="33"/>
    </row>
    <row r="362" spans="1:61" ht="15" x14ac:dyDescent="0.2">
      <c r="A362" s="15"/>
      <c r="B362" s="16"/>
      <c r="C362" s="36"/>
      <c r="D362" s="36"/>
      <c r="E362" s="36"/>
      <c r="F362" s="16"/>
      <c r="G362" s="16"/>
      <c r="H362" s="16"/>
      <c r="I362" s="16"/>
      <c r="J362" s="16"/>
      <c r="K362" s="16"/>
      <c r="L362" s="16"/>
      <c r="M362" s="16"/>
      <c r="N362" s="36"/>
      <c r="O362" s="36"/>
      <c r="P362" s="36"/>
      <c r="Q362" s="36"/>
      <c r="R362" s="38"/>
      <c r="S362" s="38"/>
      <c r="T362" s="38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8"/>
      <c r="AF362" s="38"/>
      <c r="AG362" s="39"/>
      <c r="AH362" s="37"/>
      <c r="AI362" s="37"/>
      <c r="AJ362" s="37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7"/>
      <c r="BA362" s="37"/>
      <c r="BB362" s="43"/>
      <c r="BC362" s="37"/>
      <c r="BD362" s="37"/>
      <c r="BE362" s="37"/>
      <c r="BF362" s="37"/>
      <c r="BG362" s="37"/>
      <c r="BH362" s="37"/>
      <c r="BI362" s="37"/>
    </row>
    <row r="363" spans="1:61" ht="15" x14ac:dyDescent="0.2">
      <c r="A363" s="15"/>
      <c r="B363" s="16"/>
      <c r="C363" s="36"/>
      <c r="D363" s="36"/>
      <c r="E363" s="36"/>
      <c r="F363" s="16"/>
      <c r="G363" s="16"/>
      <c r="H363" s="16"/>
      <c r="I363" s="16"/>
      <c r="J363" s="16"/>
      <c r="K363" s="16"/>
      <c r="L363" s="16"/>
      <c r="M363" s="16"/>
      <c r="N363" s="36"/>
      <c r="O363" s="36"/>
      <c r="P363" s="36"/>
      <c r="Q363" s="36"/>
      <c r="R363" s="38"/>
      <c r="S363" s="38"/>
      <c r="T363" s="38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8"/>
      <c r="AF363" s="38"/>
      <c r="AG363" s="39"/>
      <c r="AH363" s="37"/>
      <c r="AI363" s="37"/>
      <c r="AJ363" s="37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7"/>
      <c r="BA363" s="37"/>
      <c r="BB363" s="43"/>
      <c r="BC363" s="37"/>
      <c r="BD363" s="37"/>
      <c r="BE363" s="37"/>
      <c r="BF363" s="37"/>
      <c r="BG363" s="37"/>
      <c r="BH363" s="37"/>
      <c r="BI363" s="37"/>
    </row>
    <row r="364" spans="1:61" ht="15" x14ac:dyDescent="0.2">
      <c r="A364" s="15"/>
      <c r="B364" s="16"/>
      <c r="C364" s="36"/>
      <c r="D364" s="36"/>
      <c r="E364" s="36"/>
      <c r="F364" s="16"/>
      <c r="G364" s="16"/>
      <c r="H364" s="16"/>
      <c r="I364" s="16"/>
      <c r="J364" s="16"/>
      <c r="K364" s="16"/>
      <c r="L364" s="16"/>
      <c r="M364" s="16"/>
      <c r="N364" s="36"/>
      <c r="O364" s="36"/>
      <c r="P364" s="36"/>
      <c r="Q364" s="36"/>
      <c r="R364" s="38"/>
      <c r="S364" s="38"/>
      <c r="T364" s="38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8"/>
      <c r="AF364" s="38"/>
      <c r="AG364" s="39"/>
      <c r="AH364" s="37"/>
      <c r="AI364" s="37"/>
      <c r="AJ364" s="37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7"/>
      <c r="BA364" s="37"/>
      <c r="BB364" s="43"/>
      <c r="BC364" s="37"/>
      <c r="BD364" s="37"/>
      <c r="BE364" s="37"/>
      <c r="BF364" s="37"/>
      <c r="BG364" s="37"/>
      <c r="BH364" s="37"/>
      <c r="BI364" s="37"/>
    </row>
    <row r="365" spans="1:61" ht="15" x14ac:dyDescent="0.2">
      <c r="A365" s="15"/>
      <c r="B365" s="16"/>
      <c r="C365" s="36"/>
      <c r="D365" s="36"/>
      <c r="E365" s="36"/>
      <c r="F365" s="16"/>
      <c r="G365" s="16"/>
      <c r="H365" s="16"/>
      <c r="I365" s="16"/>
      <c r="J365" s="16"/>
      <c r="K365" s="16"/>
      <c r="L365" s="16"/>
      <c r="M365" s="16"/>
      <c r="N365" s="36"/>
      <c r="O365" s="36"/>
      <c r="P365" s="36"/>
      <c r="Q365" s="36"/>
      <c r="R365" s="38"/>
      <c r="S365" s="38"/>
      <c r="T365" s="38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8"/>
      <c r="AF365" s="38"/>
      <c r="AG365" s="39"/>
      <c r="AH365" s="37"/>
      <c r="AI365" s="37"/>
      <c r="AJ365" s="37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7"/>
      <c r="BA365" s="37"/>
      <c r="BB365" s="43"/>
      <c r="BC365" s="37"/>
      <c r="BD365" s="37"/>
      <c r="BE365" s="37"/>
      <c r="BF365" s="37"/>
      <c r="BG365" s="37"/>
      <c r="BH365" s="37"/>
      <c r="BI365" s="37"/>
    </row>
    <row r="366" spans="1:61" ht="15" x14ac:dyDescent="0.2">
      <c r="A366" s="15"/>
      <c r="B366" s="16"/>
      <c r="C366" s="36"/>
      <c r="D366" s="36"/>
      <c r="E366" s="36"/>
      <c r="F366" s="16"/>
      <c r="G366" s="16"/>
      <c r="H366" s="16"/>
      <c r="I366" s="16"/>
      <c r="J366" s="16"/>
      <c r="K366" s="16"/>
      <c r="L366" s="16"/>
      <c r="M366" s="16"/>
      <c r="N366" s="36"/>
      <c r="O366" s="36"/>
      <c r="P366" s="36"/>
      <c r="Q366" s="36"/>
      <c r="R366" s="38"/>
      <c r="S366" s="38"/>
      <c r="T366" s="38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8"/>
      <c r="AF366" s="38"/>
      <c r="AG366" s="39"/>
      <c r="AH366" s="37"/>
      <c r="AI366" s="37"/>
      <c r="AJ366" s="37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7"/>
      <c r="BA366" s="37"/>
      <c r="BB366" s="43"/>
      <c r="BC366" s="37"/>
      <c r="BD366" s="37"/>
      <c r="BE366" s="37"/>
      <c r="BF366" s="37"/>
      <c r="BG366" s="37"/>
      <c r="BH366" s="37"/>
      <c r="BI366" s="37"/>
    </row>
    <row r="367" spans="1:61" ht="15" x14ac:dyDescent="0.2">
      <c r="A367" s="15"/>
      <c r="B367" s="16"/>
      <c r="C367" s="36"/>
      <c r="D367" s="36"/>
      <c r="E367" s="36"/>
      <c r="F367" s="16"/>
      <c r="G367" s="16"/>
      <c r="H367" s="16"/>
      <c r="I367" s="16"/>
      <c r="J367" s="16"/>
      <c r="K367" s="16"/>
      <c r="L367" s="16"/>
      <c r="M367" s="16"/>
      <c r="N367" s="36"/>
      <c r="O367" s="36"/>
      <c r="P367" s="36"/>
      <c r="Q367" s="36"/>
      <c r="R367" s="38"/>
      <c r="S367" s="38"/>
      <c r="T367" s="38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8"/>
      <c r="AF367" s="38"/>
      <c r="AG367" s="39"/>
      <c r="AH367" s="37"/>
      <c r="AI367" s="37"/>
      <c r="AJ367" s="37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7"/>
      <c r="BA367" s="37"/>
      <c r="BB367" s="43"/>
      <c r="BC367" s="37"/>
      <c r="BD367" s="37"/>
      <c r="BE367" s="37"/>
      <c r="BF367" s="37"/>
      <c r="BG367" s="37"/>
      <c r="BH367" s="37"/>
      <c r="BI367" s="37"/>
    </row>
    <row r="368" spans="1:61" ht="15" x14ac:dyDescent="0.2">
      <c r="A368" s="15"/>
      <c r="B368" s="16"/>
      <c r="C368" s="36"/>
      <c r="D368" s="36"/>
      <c r="E368" s="36"/>
      <c r="F368" s="16"/>
      <c r="G368" s="16"/>
      <c r="H368" s="16"/>
      <c r="I368" s="16"/>
      <c r="J368" s="16"/>
      <c r="K368" s="16"/>
      <c r="L368" s="16"/>
      <c r="M368" s="16"/>
      <c r="N368" s="36"/>
      <c r="O368" s="36"/>
      <c r="P368" s="36"/>
      <c r="Q368" s="36"/>
      <c r="R368" s="38"/>
      <c r="S368" s="38"/>
      <c r="T368" s="38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8"/>
      <c r="AF368" s="38"/>
      <c r="AG368" s="39"/>
      <c r="AH368" s="37"/>
      <c r="AI368" s="37"/>
      <c r="AJ368" s="37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7"/>
      <c r="BA368" s="37"/>
      <c r="BB368" s="43"/>
      <c r="BC368" s="37"/>
      <c r="BD368" s="37"/>
      <c r="BE368" s="37"/>
      <c r="BF368" s="37"/>
      <c r="BG368" s="37"/>
      <c r="BH368" s="37"/>
      <c r="BI368" s="37"/>
    </row>
    <row r="369" spans="1:61" ht="15" x14ac:dyDescent="0.2">
      <c r="A369" s="15"/>
      <c r="B369" s="16"/>
      <c r="C369" s="36"/>
      <c r="D369" s="36"/>
      <c r="E369" s="36"/>
      <c r="F369" s="16"/>
      <c r="G369" s="16"/>
      <c r="H369" s="16"/>
      <c r="I369" s="16"/>
      <c r="J369" s="16"/>
      <c r="K369" s="16"/>
      <c r="L369" s="16"/>
      <c r="M369" s="16"/>
      <c r="N369" s="36"/>
      <c r="O369" s="36"/>
      <c r="P369" s="36"/>
      <c r="Q369" s="36"/>
      <c r="R369" s="38"/>
      <c r="S369" s="38"/>
      <c r="T369" s="38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8"/>
      <c r="AF369" s="38"/>
      <c r="AG369" s="39"/>
      <c r="AH369" s="37"/>
      <c r="AI369" s="37"/>
      <c r="AJ369" s="37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7"/>
      <c r="BA369" s="37"/>
      <c r="BB369" s="43"/>
      <c r="BC369" s="37"/>
      <c r="BD369" s="37"/>
      <c r="BE369" s="37"/>
      <c r="BF369" s="37"/>
      <c r="BG369" s="37"/>
      <c r="BH369" s="37"/>
      <c r="BI369" s="37"/>
    </row>
    <row r="370" spans="1:61" ht="15" x14ac:dyDescent="0.2">
      <c r="A370" s="15"/>
      <c r="B370" s="16"/>
      <c r="C370" s="36"/>
      <c r="D370" s="36"/>
      <c r="E370" s="36"/>
      <c r="F370" s="16"/>
      <c r="G370" s="16"/>
      <c r="H370" s="16"/>
      <c r="I370" s="16"/>
      <c r="J370" s="16"/>
      <c r="K370" s="16"/>
      <c r="L370" s="16"/>
      <c r="M370" s="16"/>
      <c r="N370" s="36"/>
      <c r="O370" s="36"/>
      <c r="P370" s="36"/>
      <c r="Q370" s="36"/>
      <c r="R370" s="38"/>
      <c r="S370" s="38"/>
      <c r="T370" s="38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8"/>
      <c r="AF370" s="38"/>
      <c r="AG370" s="39"/>
      <c r="AH370" s="37"/>
      <c r="AI370" s="37"/>
      <c r="AJ370" s="37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7"/>
      <c r="BA370" s="37"/>
      <c r="BB370" s="43"/>
      <c r="BC370" s="37"/>
      <c r="BD370" s="37"/>
      <c r="BE370" s="37"/>
      <c r="BF370" s="37"/>
      <c r="BG370" s="37"/>
      <c r="BH370" s="37"/>
      <c r="BI370" s="37"/>
    </row>
    <row r="371" spans="1:61" ht="15" x14ac:dyDescent="0.2">
      <c r="A371" s="15"/>
      <c r="B371" s="16"/>
      <c r="C371" s="36"/>
      <c r="D371" s="36"/>
      <c r="E371" s="36"/>
      <c r="F371" s="16"/>
      <c r="G371" s="16"/>
      <c r="H371" s="16"/>
      <c r="I371" s="16"/>
      <c r="J371" s="16"/>
      <c r="K371" s="16"/>
      <c r="L371" s="16"/>
      <c r="M371" s="16"/>
      <c r="N371" s="36"/>
      <c r="O371" s="36"/>
      <c r="P371" s="36"/>
      <c r="Q371" s="36"/>
      <c r="R371" s="38"/>
      <c r="S371" s="38"/>
      <c r="T371" s="38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8"/>
      <c r="AF371" s="38"/>
      <c r="AG371" s="39"/>
      <c r="AH371" s="37"/>
      <c r="AI371" s="37"/>
      <c r="AJ371" s="37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7"/>
      <c r="BA371" s="37"/>
      <c r="BB371" s="43"/>
      <c r="BC371" s="37"/>
      <c r="BD371" s="37"/>
      <c r="BE371" s="37"/>
      <c r="BF371" s="37"/>
      <c r="BG371" s="37"/>
      <c r="BH371" s="37"/>
      <c r="BI371" s="37"/>
    </row>
    <row r="372" spans="1:61" ht="15" x14ac:dyDescent="0.2">
      <c r="A372" s="15"/>
      <c r="B372" s="16"/>
      <c r="C372" s="36"/>
      <c r="D372" s="36"/>
      <c r="E372" s="36"/>
      <c r="F372" s="16"/>
      <c r="G372" s="16"/>
      <c r="H372" s="16"/>
      <c r="I372" s="16"/>
      <c r="J372" s="16"/>
      <c r="K372" s="16"/>
      <c r="L372" s="16"/>
      <c r="M372" s="16"/>
      <c r="N372" s="36"/>
      <c r="O372" s="36"/>
      <c r="P372" s="36"/>
      <c r="Q372" s="36"/>
      <c r="R372" s="38"/>
      <c r="S372" s="38"/>
      <c r="T372" s="38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8"/>
      <c r="AF372" s="38"/>
      <c r="AG372" s="39"/>
      <c r="AH372" s="37"/>
      <c r="AI372" s="37"/>
      <c r="AJ372" s="37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7"/>
      <c r="BA372" s="37"/>
      <c r="BB372" s="43"/>
      <c r="BC372" s="37"/>
      <c r="BD372" s="37"/>
      <c r="BE372" s="37"/>
      <c r="BF372" s="37"/>
      <c r="BG372" s="37"/>
      <c r="BH372" s="37"/>
      <c r="BI372" s="37"/>
    </row>
    <row r="373" spans="1:61" ht="15" x14ac:dyDescent="0.2">
      <c r="A373" s="15"/>
      <c r="B373" s="16"/>
      <c r="C373" s="36"/>
      <c r="D373" s="36"/>
      <c r="E373" s="36"/>
      <c r="F373" s="16"/>
      <c r="G373" s="16"/>
      <c r="H373" s="16"/>
      <c r="I373" s="16"/>
      <c r="J373" s="16"/>
      <c r="K373" s="16"/>
      <c r="L373" s="16"/>
      <c r="M373" s="16"/>
      <c r="N373" s="36"/>
      <c r="O373" s="36"/>
      <c r="P373" s="36"/>
      <c r="Q373" s="36"/>
      <c r="R373" s="38"/>
      <c r="S373" s="38"/>
      <c r="T373" s="38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8"/>
      <c r="AF373" s="38"/>
      <c r="AG373" s="39"/>
      <c r="AH373" s="37"/>
      <c r="AI373" s="37"/>
      <c r="AJ373" s="37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7"/>
      <c r="BA373" s="37"/>
      <c r="BB373" s="43"/>
      <c r="BC373" s="37"/>
      <c r="BD373" s="37"/>
      <c r="BE373" s="37"/>
      <c r="BF373" s="37"/>
      <c r="BG373" s="37"/>
      <c r="BH373" s="37"/>
      <c r="BI373" s="37"/>
    </row>
    <row r="374" spans="1:61" ht="15" x14ac:dyDescent="0.2">
      <c r="A374" s="15"/>
      <c r="B374" s="16"/>
      <c r="C374" s="36"/>
      <c r="D374" s="36"/>
      <c r="E374" s="36"/>
      <c r="F374" s="16"/>
      <c r="G374" s="16"/>
      <c r="H374" s="16"/>
      <c r="I374" s="16"/>
      <c r="J374" s="16"/>
      <c r="K374" s="16"/>
      <c r="L374" s="16"/>
      <c r="M374" s="16"/>
      <c r="N374" s="36"/>
      <c r="O374" s="36"/>
      <c r="P374" s="36"/>
      <c r="Q374" s="36"/>
      <c r="R374" s="38"/>
      <c r="S374" s="38"/>
      <c r="T374" s="38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8"/>
      <c r="AF374" s="38"/>
      <c r="AG374" s="39"/>
      <c r="AH374" s="37"/>
      <c r="AI374" s="37"/>
      <c r="AJ374" s="37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7"/>
      <c r="BA374" s="37"/>
      <c r="BB374" s="43"/>
      <c r="BC374" s="37"/>
      <c r="BD374" s="37"/>
      <c r="BE374" s="37"/>
      <c r="BF374" s="37"/>
      <c r="BG374" s="37"/>
      <c r="BH374" s="37"/>
      <c r="BI374" s="37"/>
    </row>
    <row r="375" spans="1:61" ht="15" x14ac:dyDescent="0.2">
      <c r="A375" s="15"/>
      <c r="B375" s="16"/>
      <c r="C375" s="36"/>
      <c r="D375" s="36"/>
      <c r="E375" s="36"/>
      <c r="F375" s="16"/>
      <c r="G375" s="16"/>
      <c r="H375" s="16"/>
      <c r="I375" s="16"/>
      <c r="J375" s="16"/>
      <c r="K375" s="16"/>
      <c r="L375" s="16"/>
      <c r="M375" s="16"/>
      <c r="N375" s="36"/>
      <c r="O375" s="36"/>
      <c r="P375" s="36"/>
      <c r="Q375" s="36"/>
      <c r="R375" s="38"/>
      <c r="S375" s="38"/>
      <c r="T375" s="38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8"/>
      <c r="AF375" s="38"/>
      <c r="AG375" s="39"/>
      <c r="AH375" s="37"/>
      <c r="AI375" s="37"/>
      <c r="AJ375" s="37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7"/>
      <c r="BA375" s="37"/>
      <c r="BB375" s="43"/>
      <c r="BC375" s="37"/>
      <c r="BD375" s="37"/>
      <c r="BE375" s="37"/>
      <c r="BF375" s="37"/>
      <c r="BG375" s="37"/>
      <c r="BH375" s="37"/>
      <c r="BI375" s="37"/>
    </row>
    <row r="376" spans="1:61" ht="15" x14ac:dyDescent="0.2">
      <c r="A376" s="15"/>
      <c r="B376" s="16"/>
      <c r="C376" s="36"/>
      <c r="D376" s="36"/>
      <c r="E376" s="36"/>
      <c r="F376" s="16"/>
      <c r="G376" s="16"/>
      <c r="H376" s="16"/>
      <c r="I376" s="16"/>
      <c r="J376" s="16"/>
      <c r="K376" s="16"/>
      <c r="L376" s="16"/>
      <c r="M376" s="16"/>
      <c r="N376" s="36"/>
      <c r="O376" s="36"/>
      <c r="P376" s="36"/>
      <c r="Q376" s="36"/>
      <c r="R376" s="38"/>
      <c r="S376" s="38"/>
      <c r="T376" s="38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8"/>
      <c r="AF376" s="38"/>
      <c r="AG376" s="39"/>
      <c r="AH376" s="37"/>
      <c r="AI376" s="37"/>
      <c r="AJ376" s="37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7"/>
      <c r="BA376" s="37"/>
      <c r="BB376" s="43"/>
      <c r="BC376" s="37"/>
      <c r="BD376" s="37"/>
      <c r="BE376" s="37"/>
      <c r="BF376" s="37"/>
      <c r="BG376" s="37"/>
      <c r="BH376" s="37"/>
      <c r="BI376" s="37"/>
    </row>
    <row r="377" spans="1:61" ht="15" x14ac:dyDescent="0.2">
      <c r="A377" s="15"/>
      <c r="B377" s="16"/>
      <c r="C377" s="36"/>
      <c r="D377" s="36"/>
      <c r="E377" s="36"/>
      <c r="F377" s="16"/>
      <c r="G377" s="16"/>
      <c r="H377" s="16"/>
      <c r="I377" s="16"/>
      <c r="J377" s="16"/>
      <c r="K377" s="16"/>
      <c r="L377" s="16"/>
      <c r="M377" s="16"/>
      <c r="N377" s="36"/>
      <c r="O377" s="36"/>
      <c r="P377" s="36"/>
      <c r="Q377" s="36"/>
      <c r="R377" s="38"/>
      <c r="S377" s="38"/>
      <c r="T377" s="38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8"/>
      <c r="AF377" s="38"/>
      <c r="AG377" s="39"/>
      <c r="AH377" s="37"/>
      <c r="AI377" s="37"/>
      <c r="AJ377" s="37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7"/>
      <c r="BA377" s="37"/>
      <c r="BB377" s="43"/>
      <c r="BC377" s="37"/>
      <c r="BD377" s="37"/>
      <c r="BE377" s="37"/>
      <c r="BF377" s="37"/>
      <c r="BG377" s="37"/>
      <c r="BH377" s="37"/>
      <c r="BI377" s="37"/>
    </row>
    <row r="378" spans="1:61" ht="15" x14ac:dyDescent="0.2">
      <c r="A378" s="15"/>
      <c r="B378" s="16"/>
      <c r="C378" s="36"/>
      <c r="D378" s="36"/>
      <c r="E378" s="36"/>
      <c r="F378" s="16"/>
      <c r="G378" s="16"/>
      <c r="H378" s="16"/>
      <c r="I378" s="16"/>
      <c r="J378" s="16"/>
      <c r="K378" s="16"/>
      <c r="L378" s="16"/>
      <c r="M378" s="16"/>
      <c r="N378" s="36"/>
      <c r="O378" s="36"/>
      <c r="P378" s="36"/>
      <c r="Q378" s="36"/>
      <c r="R378" s="38"/>
      <c r="S378" s="38"/>
      <c r="T378" s="38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8"/>
      <c r="AF378" s="38"/>
      <c r="AG378" s="39"/>
      <c r="AH378" s="37"/>
      <c r="AI378" s="37"/>
      <c r="AJ378" s="37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7"/>
      <c r="BA378" s="37"/>
      <c r="BB378" s="43"/>
      <c r="BC378" s="37"/>
      <c r="BD378" s="37"/>
      <c r="BE378" s="37"/>
      <c r="BF378" s="37"/>
      <c r="BG378" s="37"/>
      <c r="BH378" s="37"/>
      <c r="BI378" s="37"/>
    </row>
    <row r="379" spans="1:61" ht="15" x14ac:dyDescent="0.2">
      <c r="A379" s="15"/>
      <c r="B379" s="16"/>
      <c r="C379" s="36"/>
      <c r="D379" s="36"/>
      <c r="E379" s="36"/>
      <c r="F379" s="16"/>
      <c r="G379" s="16"/>
      <c r="H379" s="16"/>
      <c r="I379" s="16"/>
      <c r="J379" s="16"/>
      <c r="K379" s="16"/>
      <c r="L379" s="16"/>
      <c r="M379" s="16"/>
      <c r="N379" s="36"/>
      <c r="O379" s="36"/>
      <c r="P379" s="36"/>
      <c r="Q379" s="36"/>
      <c r="R379" s="38"/>
      <c r="S379" s="38"/>
      <c r="T379" s="38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8"/>
      <c r="AF379" s="38"/>
      <c r="AG379" s="39"/>
      <c r="AH379" s="37"/>
      <c r="AI379" s="37"/>
      <c r="AJ379" s="37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7"/>
      <c r="BA379" s="37"/>
      <c r="BB379" s="43"/>
      <c r="BC379" s="37"/>
      <c r="BD379" s="37"/>
      <c r="BE379" s="37"/>
      <c r="BF379" s="37"/>
      <c r="BG379" s="37"/>
      <c r="BH379" s="37"/>
      <c r="BI379" s="37"/>
    </row>
    <row r="380" spans="1:61" ht="15" x14ac:dyDescent="0.2">
      <c r="A380" s="15"/>
      <c r="B380" s="16"/>
      <c r="C380" s="36"/>
      <c r="D380" s="36"/>
      <c r="E380" s="36"/>
      <c r="F380" s="16"/>
      <c r="G380" s="16"/>
      <c r="H380" s="16"/>
      <c r="I380" s="16"/>
      <c r="J380" s="16"/>
      <c r="K380" s="16"/>
      <c r="L380" s="16"/>
      <c r="M380" s="16"/>
      <c r="N380" s="36"/>
      <c r="O380" s="36"/>
      <c r="P380" s="36"/>
      <c r="Q380" s="36"/>
      <c r="R380" s="38"/>
      <c r="S380" s="38"/>
      <c r="T380" s="38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8"/>
      <c r="AF380" s="38"/>
      <c r="AG380" s="39"/>
      <c r="AH380" s="37"/>
      <c r="AI380" s="37"/>
      <c r="AJ380" s="37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7"/>
      <c r="BA380" s="37"/>
      <c r="BB380" s="43"/>
      <c r="BC380" s="37"/>
      <c r="BD380" s="37"/>
      <c r="BE380" s="37"/>
      <c r="BF380" s="37"/>
      <c r="BG380" s="37"/>
      <c r="BH380" s="37"/>
      <c r="BI380" s="37"/>
    </row>
    <row r="381" spans="1:61" ht="15" x14ac:dyDescent="0.2">
      <c r="A381" s="15"/>
      <c r="B381" s="16"/>
      <c r="C381" s="36"/>
      <c r="D381" s="36"/>
      <c r="E381" s="36"/>
      <c r="F381" s="16"/>
      <c r="G381" s="16"/>
      <c r="H381" s="16"/>
      <c r="I381" s="16"/>
      <c r="J381" s="16"/>
      <c r="K381" s="16"/>
      <c r="L381" s="16"/>
      <c r="M381" s="16"/>
      <c r="N381" s="36"/>
      <c r="O381" s="36"/>
      <c r="P381" s="36"/>
      <c r="Q381" s="36"/>
      <c r="R381" s="38"/>
      <c r="S381" s="38"/>
      <c r="T381" s="38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8"/>
      <c r="AF381" s="38"/>
      <c r="AG381" s="39"/>
      <c r="AH381" s="37"/>
      <c r="AI381" s="37"/>
      <c r="AJ381" s="37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7"/>
      <c r="BA381" s="37"/>
      <c r="BB381" s="43"/>
      <c r="BC381" s="37"/>
      <c r="BD381" s="37"/>
      <c r="BE381" s="37"/>
      <c r="BF381" s="37"/>
      <c r="BG381" s="37"/>
      <c r="BH381" s="37"/>
      <c r="BI381" s="37"/>
    </row>
  </sheetData>
  <autoFilter ref="A2:BI39">
    <sortState ref="A2:BI39">
      <sortCondition ref="AR2:AR39"/>
      <sortCondition ref="D2:D39"/>
    </sortState>
  </autoFilter>
  <mergeCells count="11">
    <mergeCell ref="AK1:AS1"/>
    <mergeCell ref="AT1:AW1"/>
    <mergeCell ref="AX1:BA1"/>
    <mergeCell ref="BE1:BF1"/>
    <mergeCell ref="A1:B1"/>
    <mergeCell ref="E1:M1"/>
    <mergeCell ref="N1:U1"/>
    <mergeCell ref="V1:Y1"/>
    <mergeCell ref="Z1:AA1"/>
    <mergeCell ref="AB1:AG1"/>
    <mergeCell ref="AI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1001"/>
  <sheetViews>
    <sheetView tabSelected="1" workbookViewId="0">
      <selection activeCell="A15" sqref="A15:A19"/>
    </sheetView>
  </sheetViews>
  <sheetFormatPr baseColWidth="10" defaultColWidth="14.5" defaultRowHeight="15.75" customHeight="1" x14ac:dyDescent="0.15"/>
  <cols>
    <col min="1" max="1" width="18" style="177" customWidth="1"/>
    <col min="2" max="2" width="55.33203125" style="148" customWidth="1"/>
    <col min="3" max="3" width="64.6640625" style="159" customWidth="1"/>
    <col min="4" max="25" width="36" customWidth="1"/>
  </cols>
  <sheetData>
    <row r="1" spans="1:25" ht="15.75" customHeight="1" x14ac:dyDescent="0.2">
      <c r="A1" s="174"/>
      <c r="B1" s="172" t="s">
        <v>777</v>
      </c>
      <c r="C1" s="173" t="s">
        <v>778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5.75" customHeight="1" x14ac:dyDescent="0.2">
      <c r="A2" s="196" t="s">
        <v>717</v>
      </c>
      <c r="B2" s="161" t="s">
        <v>716</v>
      </c>
      <c r="C2" s="162" t="s">
        <v>779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5.75" customHeight="1" x14ac:dyDescent="0.2">
      <c r="A3" s="196"/>
      <c r="B3" s="163" t="s">
        <v>0</v>
      </c>
      <c r="C3" s="162" t="s">
        <v>780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15.75" customHeight="1" x14ac:dyDescent="0.2">
      <c r="A4" s="196"/>
      <c r="B4" s="164" t="s">
        <v>719</v>
      </c>
      <c r="C4" s="165" t="s">
        <v>781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ht="18" customHeight="1" x14ac:dyDescent="0.2">
      <c r="A5" s="196"/>
      <c r="B5" s="164" t="s">
        <v>720</v>
      </c>
      <c r="C5" s="165" t="s">
        <v>790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5" ht="15.75" customHeight="1" x14ac:dyDescent="0.2">
      <c r="A6" s="196"/>
      <c r="B6" s="164" t="s">
        <v>721</v>
      </c>
      <c r="C6" s="162" t="s">
        <v>782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5" ht="15.75" customHeight="1" x14ac:dyDescent="0.2">
      <c r="A7" s="196" t="s">
        <v>754</v>
      </c>
      <c r="B7" s="166" t="s">
        <v>759</v>
      </c>
      <c r="C7" s="165" t="s">
        <v>784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ht="45.75" customHeight="1" x14ac:dyDescent="0.2">
      <c r="A8" s="196"/>
      <c r="B8" s="167" t="s">
        <v>760</v>
      </c>
      <c r="C8" s="165" t="s">
        <v>791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25" ht="19.5" customHeight="1" x14ac:dyDescent="0.2">
      <c r="A9" s="196"/>
      <c r="B9" s="168" t="s">
        <v>722</v>
      </c>
      <c r="C9" s="165" t="s">
        <v>799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25" ht="29.25" customHeight="1" x14ac:dyDescent="0.2">
      <c r="A10" s="196"/>
      <c r="B10" s="163" t="s">
        <v>723</v>
      </c>
      <c r="C10" s="165" t="s">
        <v>801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5" ht="31.5" customHeight="1" x14ac:dyDescent="0.2">
      <c r="A11" s="196" t="s">
        <v>805</v>
      </c>
      <c r="B11" s="163" t="s">
        <v>724</v>
      </c>
      <c r="C11" s="165" t="s">
        <v>792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</row>
    <row r="12" spans="1:25" ht="30.75" customHeight="1" x14ac:dyDescent="0.2">
      <c r="A12" s="196"/>
      <c r="B12" s="163" t="s">
        <v>725</v>
      </c>
      <c r="C12" s="165" t="s">
        <v>793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1:25" ht="33" customHeight="1" x14ac:dyDescent="0.2">
      <c r="A13" s="196"/>
      <c r="B13" s="168" t="s">
        <v>726</v>
      </c>
      <c r="C13" s="165" t="s">
        <v>794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</row>
    <row r="14" spans="1:25" ht="46.5" customHeight="1" x14ac:dyDescent="0.2">
      <c r="A14" s="196"/>
      <c r="B14" s="163" t="s">
        <v>727</v>
      </c>
      <c r="C14" s="165" t="s">
        <v>802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</row>
    <row r="15" spans="1:25" ht="75" x14ac:dyDescent="0.2">
      <c r="A15" s="196" t="s">
        <v>795</v>
      </c>
      <c r="B15" s="168" t="s">
        <v>728</v>
      </c>
      <c r="C15" s="165" t="s">
        <v>804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1:25" ht="30" x14ac:dyDescent="0.2">
      <c r="A16" s="196"/>
      <c r="B16" s="168" t="s">
        <v>729</v>
      </c>
      <c r="C16" s="165" t="s">
        <v>803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</row>
    <row r="17" spans="1:25" ht="15.75" customHeight="1" x14ac:dyDescent="0.2">
      <c r="A17" s="196"/>
      <c r="B17" s="168" t="s">
        <v>730</v>
      </c>
      <c r="C17" s="165" t="s">
        <v>785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ht="15.75" customHeight="1" x14ac:dyDescent="0.2">
      <c r="A18" s="196"/>
      <c r="B18" s="168" t="s">
        <v>731</v>
      </c>
      <c r="C18" s="165" t="s">
        <v>786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</row>
    <row r="19" spans="1:25" ht="30" customHeight="1" x14ac:dyDescent="0.2">
      <c r="A19" s="196"/>
      <c r="B19" s="168" t="s">
        <v>732</v>
      </c>
      <c r="C19" s="165" t="s">
        <v>787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</row>
    <row r="20" spans="1:25" ht="78" customHeight="1" x14ac:dyDescent="0.2">
      <c r="A20" s="175" t="s">
        <v>796</v>
      </c>
      <c r="B20" s="168" t="s">
        <v>733</v>
      </c>
      <c r="C20" s="169" t="s">
        <v>788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</row>
    <row r="21" spans="1:25" ht="37.5" customHeight="1" x14ac:dyDescent="0.2">
      <c r="A21" s="196" t="s">
        <v>757</v>
      </c>
      <c r="B21" s="168" t="s">
        <v>761</v>
      </c>
      <c r="C21" s="170" t="s">
        <v>789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</row>
    <row r="22" spans="1:25" ht="29.25" customHeight="1" x14ac:dyDescent="0.2">
      <c r="A22" s="196"/>
      <c r="B22" s="168" t="s">
        <v>734</v>
      </c>
      <c r="C22" s="171" t="s">
        <v>797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</row>
    <row r="23" spans="1:25" ht="30.75" customHeight="1" x14ac:dyDescent="0.2">
      <c r="A23" s="196"/>
      <c r="B23" s="163" t="s">
        <v>762</v>
      </c>
      <c r="C23" s="171" t="s">
        <v>798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</row>
    <row r="24" spans="1:25" ht="34.5" customHeight="1" x14ac:dyDescent="0.2">
      <c r="A24" s="176" t="s">
        <v>758</v>
      </c>
      <c r="B24" s="163" t="s">
        <v>763</v>
      </c>
      <c r="C24" s="171" t="s">
        <v>800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</row>
    <row r="25" spans="1:25" ht="15.75" customHeight="1" x14ac:dyDescent="0.2">
      <c r="B25" s="147"/>
      <c r="C25" s="150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</row>
    <row r="26" spans="1:25" ht="15.75" customHeight="1" x14ac:dyDescent="0.2">
      <c r="B26" s="178"/>
      <c r="C26" s="160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</row>
    <row r="27" spans="1:25" ht="15.75" customHeight="1" x14ac:dyDescent="0.2">
      <c r="B27" s="178"/>
      <c r="C27" s="16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</row>
    <row r="28" spans="1:25" ht="15.75" customHeight="1" x14ac:dyDescent="0.2">
      <c r="B28" s="147"/>
      <c r="C28" s="149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</row>
    <row r="29" spans="1:25" ht="15.75" customHeight="1" x14ac:dyDescent="0.2">
      <c r="B29" s="147"/>
      <c r="C29" s="149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1:25" ht="15.75" customHeight="1" x14ac:dyDescent="0.2">
      <c r="B30" s="147"/>
      <c r="C30" s="151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</row>
    <row r="31" spans="1:25" ht="15.75" customHeight="1" x14ac:dyDescent="0.2">
      <c r="B31" s="147"/>
      <c r="C31" s="151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</row>
    <row r="32" spans="1:25" ht="15.75" customHeight="1" x14ac:dyDescent="0.2">
      <c r="B32" s="147"/>
      <c r="C32" s="149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</row>
    <row r="33" spans="2:25" ht="15.75" customHeight="1" x14ac:dyDescent="0.2">
      <c r="B33" s="147"/>
      <c r="C33" s="149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2:25" ht="15.75" customHeight="1" x14ac:dyDescent="0.15">
      <c r="B34" s="147"/>
      <c r="C34" s="152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</row>
    <row r="35" spans="2:25" ht="15.75" customHeight="1" x14ac:dyDescent="0.15">
      <c r="B35" s="147"/>
      <c r="C35" s="152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</row>
    <row r="36" spans="2:25" ht="15.75" customHeight="1" x14ac:dyDescent="0.2">
      <c r="B36" s="147"/>
      <c r="C36" s="149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</row>
    <row r="37" spans="2:25" ht="15.75" customHeight="1" x14ac:dyDescent="0.2">
      <c r="B37" s="147"/>
      <c r="C37" s="149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</row>
    <row r="38" spans="2:25" ht="15.75" customHeight="1" x14ac:dyDescent="0.2">
      <c r="B38" s="147"/>
      <c r="C38" s="149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</row>
    <row r="39" spans="2:25" ht="15.75" customHeight="1" x14ac:dyDescent="0.2">
      <c r="B39" s="147"/>
      <c r="C39" s="149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  <row r="40" spans="2:25" ht="15.75" customHeight="1" x14ac:dyDescent="0.2">
      <c r="B40" s="147"/>
      <c r="C40" s="153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</row>
    <row r="41" spans="2:25" ht="15.75" customHeight="1" x14ac:dyDescent="0.2">
      <c r="B41" s="147"/>
      <c r="C41" s="151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</row>
    <row r="42" spans="2:25" ht="15.75" customHeight="1" x14ac:dyDescent="0.2">
      <c r="B42" s="147"/>
      <c r="C42" s="151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</row>
    <row r="43" spans="2:25" ht="15.75" customHeight="1" x14ac:dyDescent="0.2">
      <c r="B43" s="147"/>
      <c r="C43" s="154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</row>
    <row r="44" spans="2:25" ht="15.75" customHeight="1" x14ac:dyDescent="0.2">
      <c r="B44" s="147"/>
      <c r="C44" s="151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</row>
    <row r="45" spans="2:25" ht="15.75" customHeight="1" x14ac:dyDescent="0.2">
      <c r="B45" s="147"/>
      <c r="C45" s="151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  <row r="46" spans="2:25" ht="15.75" customHeight="1" x14ac:dyDescent="0.2">
      <c r="B46" s="147"/>
      <c r="C46" s="15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</row>
    <row r="47" spans="2:25" ht="15.75" customHeight="1" x14ac:dyDescent="0.2">
      <c r="B47" s="147"/>
      <c r="C47" s="15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</row>
    <row r="48" spans="2:25" ht="15" x14ac:dyDescent="0.2">
      <c r="B48" s="147"/>
      <c r="C48" s="151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</row>
    <row r="49" spans="2:25" ht="15" x14ac:dyDescent="0.2">
      <c r="B49" s="147"/>
      <c r="C49" s="151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</row>
    <row r="50" spans="2:25" ht="15" x14ac:dyDescent="0.2">
      <c r="B50" s="147"/>
      <c r="C50" s="1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</row>
    <row r="51" spans="2:25" ht="15" x14ac:dyDescent="0.2">
      <c r="B51" s="147"/>
      <c r="C51" s="151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</row>
    <row r="52" spans="2:25" ht="15" x14ac:dyDescent="0.2">
      <c r="B52" s="147"/>
      <c r="C52" s="151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</row>
    <row r="53" spans="2:25" ht="15" x14ac:dyDescent="0.2">
      <c r="B53" s="147"/>
      <c r="C53" s="151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</row>
    <row r="54" spans="2:25" ht="15" x14ac:dyDescent="0.2">
      <c r="B54" s="147"/>
      <c r="C54" s="1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</row>
    <row r="55" spans="2:25" ht="15" x14ac:dyDescent="0.2">
      <c r="B55" s="147"/>
      <c r="C55" s="151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spans="2:25" ht="15" x14ac:dyDescent="0.2">
      <c r="B56" s="147"/>
      <c r="C56" s="151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</row>
    <row r="57" spans="2:25" ht="15" x14ac:dyDescent="0.2">
      <c r="B57" s="147"/>
      <c r="C57" s="151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</row>
    <row r="58" spans="2:25" ht="15" x14ac:dyDescent="0.2">
      <c r="B58" s="147"/>
      <c r="C58" s="1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</row>
    <row r="59" spans="2:25" ht="15" x14ac:dyDescent="0.2">
      <c r="B59" s="147"/>
      <c r="C59" s="151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</row>
    <row r="60" spans="2:25" ht="15" x14ac:dyDescent="0.2">
      <c r="B60" s="147"/>
      <c r="C60" s="151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</row>
    <row r="61" spans="2:25" ht="15" x14ac:dyDescent="0.2">
      <c r="B61" s="147"/>
      <c r="C61" s="151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</row>
    <row r="62" spans="2:25" ht="15" x14ac:dyDescent="0.2">
      <c r="B62" s="147"/>
      <c r="C62" s="15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</row>
    <row r="63" spans="2:25" ht="14" x14ac:dyDescent="0.15">
      <c r="B63" s="147"/>
      <c r="C63" s="15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</row>
    <row r="64" spans="2:25" ht="14" x14ac:dyDescent="0.15">
      <c r="B64" s="147"/>
      <c r="C64" s="157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</row>
    <row r="65" spans="2:25" ht="14" x14ac:dyDescent="0.15">
      <c r="B65" s="147"/>
      <c r="C65" s="157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</row>
    <row r="66" spans="2:25" ht="14" x14ac:dyDescent="0.15">
      <c r="B66" s="147"/>
      <c r="C66" s="157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</row>
    <row r="67" spans="2:25" ht="14" x14ac:dyDescent="0.15">
      <c r="B67" s="147"/>
      <c r="C67" s="157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</row>
    <row r="68" spans="2:25" ht="14" x14ac:dyDescent="0.15">
      <c r="B68" s="147"/>
      <c r="C68" s="157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</row>
    <row r="69" spans="2:25" ht="13" x14ac:dyDescent="0.15">
      <c r="B69" s="147"/>
      <c r="C69" s="158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</row>
    <row r="70" spans="2:25" ht="13" x14ac:dyDescent="0.15">
      <c r="B70" s="147"/>
      <c r="C70" s="158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</row>
    <row r="71" spans="2:25" ht="13" x14ac:dyDescent="0.15">
      <c r="B71" s="147"/>
      <c r="C71" s="158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</row>
    <row r="72" spans="2:25" ht="13" x14ac:dyDescent="0.15">
      <c r="B72" s="147"/>
      <c r="C72" s="158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</row>
    <row r="73" spans="2:25" ht="13" x14ac:dyDescent="0.15">
      <c r="B73" s="147"/>
      <c r="C73" s="158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</row>
    <row r="74" spans="2:25" ht="13" x14ac:dyDescent="0.15">
      <c r="B74" s="147"/>
      <c r="C74" s="158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</row>
    <row r="75" spans="2:25" ht="13" x14ac:dyDescent="0.15">
      <c r="B75" s="147"/>
      <c r="C75" s="158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</row>
    <row r="76" spans="2:25" ht="13" x14ac:dyDescent="0.15">
      <c r="B76" s="147"/>
      <c r="C76" s="158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</row>
    <row r="77" spans="2:25" ht="13" x14ac:dyDescent="0.15">
      <c r="B77" s="147"/>
      <c r="C77" s="158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</row>
    <row r="78" spans="2:25" ht="13" x14ac:dyDescent="0.15">
      <c r="B78" s="147"/>
      <c r="C78" s="158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</row>
    <row r="79" spans="2:25" ht="13" x14ac:dyDescent="0.15">
      <c r="B79" s="147"/>
      <c r="C79" s="158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</row>
    <row r="80" spans="2:25" ht="13" x14ac:dyDescent="0.15">
      <c r="B80" s="147"/>
      <c r="C80" s="158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</row>
    <row r="81" spans="2:25" ht="13" x14ac:dyDescent="0.15">
      <c r="B81" s="147"/>
      <c r="C81" s="158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</row>
    <row r="82" spans="2:25" ht="13" x14ac:dyDescent="0.15">
      <c r="B82" s="147"/>
      <c r="C82" s="158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</row>
    <row r="83" spans="2:25" ht="13" x14ac:dyDescent="0.15">
      <c r="B83" s="147"/>
      <c r="C83" s="158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</row>
    <row r="84" spans="2:25" ht="13" x14ac:dyDescent="0.15">
      <c r="B84" s="147"/>
      <c r="C84" s="158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</row>
    <row r="85" spans="2:25" ht="13" x14ac:dyDescent="0.15">
      <c r="B85" s="147"/>
      <c r="C85" s="158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</row>
    <row r="86" spans="2:25" ht="13" x14ac:dyDescent="0.15">
      <c r="B86" s="147"/>
      <c r="C86" s="158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</row>
    <row r="87" spans="2:25" ht="13" x14ac:dyDescent="0.15">
      <c r="B87" s="147"/>
      <c r="C87" s="158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</row>
    <row r="88" spans="2:25" ht="13" x14ac:dyDescent="0.15">
      <c r="B88" s="147"/>
      <c r="C88" s="158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</row>
    <row r="89" spans="2:25" ht="13" x14ac:dyDescent="0.15">
      <c r="B89" s="147"/>
      <c r="C89" s="158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</row>
    <row r="90" spans="2:25" ht="13" x14ac:dyDescent="0.15">
      <c r="B90" s="147"/>
      <c r="C90" s="158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</row>
    <row r="91" spans="2:25" ht="13" x14ac:dyDescent="0.15">
      <c r="B91" s="147"/>
      <c r="C91" s="158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</row>
    <row r="92" spans="2:25" ht="13" x14ac:dyDescent="0.15">
      <c r="B92" s="147"/>
      <c r="C92" s="158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</row>
    <row r="93" spans="2:25" ht="13" x14ac:dyDescent="0.15">
      <c r="B93" s="147"/>
      <c r="C93" s="158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</row>
    <row r="94" spans="2:25" ht="13" x14ac:dyDescent="0.15">
      <c r="B94" s="147"/>
      <c r="C94" s="15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</row>
    <row r="95" spans="2:25" ht="13" x14ac:dyDescent="0.15">
      <c r="B95" s="147"/>
      <c r="C95" s="158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</row>
    <row r="96" spans="2:25" ht="13" x14ac:dyDescent="0.15">
      <c r="B96" s="147"/>
      <c r="C96" s="158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</row>
    <row r="97" spans="2:25" ht="13" x14ac:dyDescent="0.15">
      <c r="B97" s="147"/>
      <c r="C97" s="158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</row>
    <row r="98" spans="2:25" ht="13" x14ac:dyDescent="0.15">
      <c r="B98" s="147"/>
      <c r="C98" s="158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</row>
    <row r="99" spans="2:25" ht="13" x14ac:dyDescent="0.15">
      <c r="B99" s="147"/>
      <c r="C99" s="158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</row>
    <row r="100" spans="2:25" ht="13" x14ac:dyDescent="0.15">
      <c r="B100" s="147"/>
      <c r="C100" s="158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</row>
    <row r="101" spans="2:25" ht="13" x14ac:dyDescent="0.15">
      <c r="B101" s="147"/>
      <c r="C101" s="158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</row>
    <row r="102" spans="2:25" ht="13" x14ac:dyDescent="0.15">
      <c r="B102" s="147"/>
      <c r="C102" s="158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</row>
    <row r="103" spans="2:25" ht="13" x14ac:dyDescent="0.15">
      <c r="B103" s="147"/>
      <c r="C103" s="158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</row>
    <row r="104" spans="2:25" ht="13" x14ac:dyDescent="0.15">
      <c r="B104" s="147"/>
      <c r="C104" s="158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</row>
    <row r="105" spans="2:25" ht="13" x14ac:dyDescent="0.15">
      <c r="B105" s="147"/>
      <c r="C105" s="158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</row>
    <row r="106" spans="2:25" ht="13" x14ac:dyDescent="0.15">
      <c r="B106" s="147"/>
      <c r="C106" s="158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</row>
    <row r="107" spans="2:25" ht="13" x14ac:dyDescent="0.15">
      <c r="B107" s="147"/>
      <c r="C107" s="15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</row>
    <row r="108" spans="2:25" ht="13" x14ac:dyDescent="0.15">
      <c r="B108" s="147"/>
      <c r="C108" s="158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</row>
    <row r="109" spans="2:25" ht="13" x14ac:dyDescent="0.15">
      <c r="B109" s="147"/>
      <c r="C109" s="158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</row>
    <row r="110" spans="2:25" ht="13" x14ac:dyDescent="0.15">
      <c r="B110" s="147"/>
      <c r="C110" s="158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</row>
    <row r="111" spans="2:25" ht="13" x14ac:dyDescent="0.15">
      <c r="B111" s="147"/>
      <c r="C111" s="158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</row>
    <row r="112" spans="2:25" ht="13" x14ac:dyDescent="0.15">
      <c r="B112" s="147"/>
      <c r="C112" s="158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</row>
    <row r="113" spans="2:25" ht="13" x14ac:dyDescent="0.15">
      <c r="B113" s="147"/>
      <c r="C113" s="158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</row>
    <row r="114" spans="2:25" ht="13" x14ac:dyDescent="0.15">
      <c r="B114" s="147"/>
      <c r="C114" s="15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</row>
    <row r="115" spans="2:25" ht="13" x14ac:dyDescent="0.15">
      <c r="B115" s="147"/>
      <c r="C115" s="15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</row>
    <row r="116" spans="2:25" ht="13" x14ac:dyDescent="0.15">
      <c r="B116" s="147"/>
      <c r="C116" s="15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</row>
    <row r="117" spans="2:25" ht="13" x14ac:dyDescent="0.15">
      <c r="B117" s="147"/>
      <c r="C117" s="15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</row>
    <row r="118" spans="2:25" ht="13" x14ac:dyDescent="0.15">
      <c r="B118" s="147"/>
      <c r="C118" s="15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</row>
    <row r="119" spans="2:25" ht="13" x14ac:dyDescent="0.15">
      <c r="B119" s="147"/>
      <c r="C119" s="15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</row>
    <row r="120" spans="2:25" ht="13" x14ac:dyDescent="0.15">
      <c r="B120" s="147"/>
      <c r="C120" s="158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</row>
    <row r="121" spans="2:25" ht="13" x14ac:dyDescent="0.15">
      <c r="B121" s="147"/>
      <c r="C121" s="158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</row>
    <row r="122" spans="2:25" ht="13" x14ac:dyDescent="0.15">
      <c r="B122" s="147"/>
      <c r="C122" s="158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</row>
    <row r="123" spans="2:25" ht="13" x14ac:dyDescent="0.15">
      <c r="B123" s="147"/>
      <c r="C123" s="158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</row>
    <row r="124" spans="2:25" ht="13" x14ac:dyDescent="0.15">
      <c r="B124" s="147"/>
      <c r="C124" s="158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</row>
    <row r="125" spans="2:25" ht="13" x14ac:dyDescent="0.15">
      <c r="B125" s="147"/>
      <c r="C125" s="158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</row>
    <row r="126" spans="2:25" ht="13" x14ac:dyDescent="0.15">
      <c r="B126" s="147"/>
      <c r="C126" s="158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</row>
    <row r="127" spans="2:25" ht="13" x14ac:dyDescent="0.15">
      <c r="B127" s="147"/>
      <c r="C127" s="158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</row>
    <row r="128" spans="2:25" ht="13" x14ac:dyDescent="0.15">
      <c r="B128" s="147"/>
      <c r="C128" s="158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</row>
    <row r="129" spans="2:25" ht="13" x14ac:dyDescent="0.15">
      <c r="B129" s="147"/>
      <c r="C129" s="158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</row>
    <row r="130" spans="2:25" ht="13" x14ac:dyDescent="0.15">
      <c r="B130" s="147"/>
      <c r="C130" s="158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</row>
    <row r="131" spans="2:25" ht="13" x14ac:dyDescent="0.15">
      <c r="B131" s="147"/>
      <c r="C131" s="158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</row>
    <row r="132" spans="2:25" ht="13" x14ac:dyDescent="0.15">
      <c r="B132" s="147"/>
      <c r="C132" s="158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</row>
    <row r="133" spans="2:25" ht="13" x14ac:dyDescent="0.15">
      <c r="B133" s="147"/>
      <c r="C133" s="158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</row>
    <row r="134" spans="2:25" ht="13" x14ac:dyDescent="0.15">
      <c r="B134" s="147"/>
      <c r="C134" s="158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</row>
    <row r="135" spans="2:25" ht="13" x14ac:dyDescent="0.15">
      <c r="B135" s="147"/>
      <c r="C135" s="158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</row>
    <row r="136" spans="2:25" ht="13" x14ac:dyDescent="0.15">
      <c r="B136" s="147"/>
      <c r="C136" s="158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</row>
    <row r="137" spans="2:25" ht="13" x14ac:dyDescent="0.15">
      <c r="B137" s="147"/>
      <c r="C137" s="158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</row>
    <row r="138" spans="2:25" ht="13" x14ac:dyDescent="0.15">
      <c r="B138" s="147"/>
      <c r="C138" s="158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</row>
    <row r="139" spans="2:25" ht="13" x14ac:dyDescent="0.15">
      <c r="B139" s="147"/>
      <c r="C139" s="158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</row>
    <row r="140" spans="2:25" ht="13" x14ac:dyDescent="0.15">
      <c r="B140" s="147"/>
      <c r="C140" s="158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</row>
    <row r="141" spans="2:25" ht="13" x14ac:dyDescent="0.15">
      <c r="B141" s="147"/>
      <c r="C141" s="158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</row>
    <row r="142" spans="2:25" ht="13" x14ac:dyDescent="0.15">
      <c r="B142" s="147"/>
      <c r="C142" s="158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</row>
    <row r="143" spans="2:25" ht="13" x14ac:dyDescent="0.15">
      <c r="B143" s="147"/>
      <c r="C143" s="158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</row>
    <row r="144" spans="2:25" ht="13" x14ac:dyDescent="0.15">
      <c r="B144" s="147"/>
      <c r="C144" s="158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</row>
    <row r="145" spans="2:25" ht="13" x14ac:dyDescent="0.15">
      <c r="B145" s="147"/>
      <c r="C145" s="158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</row>
    <row r="146" spans="2:25" ht="13" x14ac:dyDescent="0.15">
      <c r="B146" s="147"/>
      <c r="C146" s="158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</row>
    <row r="147" spans="2:25" ht="13" x14ac:dyDescent="0.15">
      <c r="B147" s="147"/>
      <c r="C147" s="15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</row>
    <row r="148" spans="2:25" ht="13" x14ac:dyDescent="0.15">
      <c r="B148" s="147"/>
      <c r="C148" s="158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</row>
    <row r="149" spans="2:25" ht="13" x14ac:dyDescent="0.15">
      <c r="B149" s="147"/>
      <c r="C149" s="158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</row>
    <row r="150" spans="2:25" ht="13" x14ac:dyDescent="0.15">
      <c r="B150" s="147"/>
      <c r="C150" s="158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</row>
    <row r="151" spans="2:25" ht="13" x14ac:dyDescent="0.15">
      <c r="B151" s="147"/>
      <c r="C151" s="158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</row>
    <row r="152" spans="2:25" ht="13" x14ac:dyDescent="0.15">
      <c r="B152" s="147"/>
      <c r="C152" s="158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</row>
    <row r="153" spans="2:25" ht="13" x14ac:dyDescent="0.15">
      <c r="B153" s="147"/>
      <c r="C153" s="158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</row>
    <row r="154" spans="2:25" ht="13" x14ac:dyDescent="0.15">
      <c r="B154" s="147"/>
      <c r="C154" s="158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</row>
    <row r="155" spans="2:25" ht="13" x14ac:dyDescent="0.15">
      <c r="B155" s="147"/>
      <c r="C155" s="158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</row>
    <row r="156" spans="2:25" ht="13" x14ac:dyDescent="0.15">
      <c r="B156" s="147"/>
      <c r="C156" s="158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</row>
    <row r="157" spans="2:25" ht="13" x14ac:dyDescent="0.15">
      <c r="B157" s="147"/>
      <c r="C157" s="158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</row>
    <row r="158" spans="2:25" ht="13" x14ac:dyDescent="0.15">
      <c r="B158" s="147"/>
      <c r="C158" s="158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</row>
    <row r="159" spans="2:25" ht="13" x14ac:dyDescent="0.15">
      <c r="B159" s="147"/>
      <c r="C159" s="158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</row>
    <row r="160" spans="2:25" ht="13" x14ac:dyDescent="0.15">
      <c r="B160" s="147"/>
      <c r="C160" s="158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</row>
    <row r="161" spans="2:25" ht="13" x14ac:dyDescent="0.15">
      <c r="B161" s="147"/>
      <c r="C161" s="158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</row>
    <row r="162" spans="2:25" ht="13" x14ac:dyDescent="0.15">
      <c r="B162" s="147"/>
      <c r="C162" s="158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</row>
    <row r="163" spans="2:25" ht="13" x14ac:dyDescent="0.15">
      <c r="B163" s="147"/>
      <c r="C163" s="158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</row>
    <row r="164" spans="2:25" ht="13" x14ac:dyDescent="0.15">
      <c r="B164" s="147"/>
      <c r="C164" s="158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</row>
    <row r="165" spans="2:25" ht="13" x14ac:dyDescent="0.15">
      <c r="B165" s="147"/>
      <c r="C165" s="158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</row>
    <row r="166" spans="2:25" ht="13" x14ac:dyDescent="0.15">
      <c r="B166" s="147"/>
      <c r="C166" s="158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</row>
    <row r="167" spans="2:25" ht="13" x14ac:dyDescent="0.15">
      <c r="B167" s="147"/>
      <c r="C167" s="158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</row>
    <row r="168" spans="2:25" ht="13" x14ac:dyDescent="0.15">
      <c r="B168" s="147"/>
      <c r="C168" s="158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</row>
    <row r="169" spans="2:25" ht="13" x14ac:dyDescent="0.15">
      <c r="B169" s="147"/>
      <c r="C169" s="158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</row>
    <row r="170" spans="2:25" ht="13" x14ac:dyDescent="0.15">
      <c r="B170" s="147"/>
      <c r="C170" s="158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</row>
    <row r="171" spans="2:25" ht="13" x14ac:dyDescent="0.15">
      <c r="B171" s="147"/>
      <c r="C171" s="158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</row>
    <row r="172" spans="2:25" ht="13" x14ac:dyDescent="0.15">
      <c r="B172" s="147"/>
      <c r="C172" s="158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</row>
    <row r="173" spans="2:25" ht="13" x14ac:dyDescent="0.15">
      <c r="B173" s="147"/>
      <c r="C173" s="158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</row>
    <row r="174" spans="2:25" ht="13" x14ac:dyDescent="0.15">
      <c r="B174" s="147"/>
      <c r="C174" s="158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</row>
    <row r="175" spans="2:25" ht="13" x14ac:dyDescent="0.15">
      <c r="B175" s="147"/>
      <c r="C175" s="158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</row>
    <row r="176" spans="2:25" ht="13" x14ac:dyDescent="0.15">
      <c r="B176" s="147"/>
      <c r="C176" s="158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</row>
    <row r="177" spans="2:25" ht="13" x14ac:dyDescent="0.15">
      <c r="B177" s="147"/>
      <c r="C177" s="158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</row>
    <row r="178" spans="2:25" ht="13" x14ac:dyDescent="0.15">
      <c r="B178" s="147"/>
      <c r="C178" s="158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</row>
    <row r="179" spans="2:25" ht="13" x14ac:dyDescent="0.15">
      <c r="B179" s="147"/>
      <c r="C179" s="158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</row>
    <row r="180" spans="2:25" ht="13" x14ac:dyDescent="0.15">
      <c r="B180" s="147"/>
      <c r="C180" s="158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</row>
    <row r="181" spans="2:25" ht="13" x14ac:dyDescent="0.15">
      <c r="B181" s="147"/>
      <c r="C181" s="158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</row>
    <row r="182" spans="2:25" ht="13" x14ac:dyDescent="0.15">
      <c r="B182" s="147"/>
      <c r="C182" s="158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</row>
    <row r="183" spans="2:25" ht="13" x14ac:dyDescent="0.15">
      <c r="B183" s="147"/>
      <c r="C183" s="158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</row>
    <row r="184" spans="2:25" ht="13" x14ac:dyDescent="0.15">
      <c r="B184" s="147"/>
      <c r="C184" s="158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</row>
    <row r="185" spans="2:25" ht="13" x14ac:dyDescent="0.15">
      <c r="B185" s="147"/>
      <c r="C185" s="158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</row>
    <row r="186" spans="2:25" ht="13" x14ac:dyDescent="0.15">
      <c r="B186" s="147"/>
      <c r="C186" s="158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</row>
    <row r="187" spans="2:25" ht="13" x14ac:dyDescent="0.15">
      <c r="B187" s="147"/>
      <c r="C187" s="158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</row>
    <row r="188" spans="2:25" ht="13" x14ac:dyDescent="0.15">
      <c r="B188" s="147"/>
      <c r="C188" s="158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</row>
    <row r="189" spans="2:25" ht="13" x14ac:dyDescent="0.15">
      <c r="B189" s="147"/>
      <c r="C189" s="158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</row>
    <row r="190" spans="2:25" ht="13" x14ac:dyDescent="0.15">
      <c r="B190" s="147"/>
      <c r="C190" s="158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</row>
    <row r="191" spans="2:25" ht="13" x14ac:dyDescent="0.15">
      <c r="B191" s="147"/>
      <c r="C191" s="158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</row>
    <row r="192" spans="2:25" ht="13" x14ac:dyDescent="0.15">
      <c r="B192" s="147"/>
      <c r="C192" s="158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</row>
    <row r="193" spans="2:25" ht="13" x14ac:dyDescent="0.15">
      <c r="B193" s="147"/>
      <c r="C193" s="158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</row>
    <row r="194" spans="2:25" ht="13" x14ac:dyDescent="0.15">
      <c r="B194" s="147"/>
      <c r="C194" s="158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</row>
    <row r="195" spans="2:25" ht="13" x14ac:dyDescent="0.15">
      <c r="B195" s="147"/>
      <c r="C195" s="158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</row>
    <row r="196" spans="2:25" ht="13" x14ac:dyDescent="0.15">
      <c r="B196" s="147"/>
      <c r="C196" s="158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</row>
    <row r="197" spans="2:25" ht="13" x14ac:dyDescent="0.15">
      <c r="B197" s="147"/>
      <c r="C197" s="158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</row>
    <row r="198" spans="2:25" ht="13" x14ac:dyDescent="0.15">
      <c r="B198" s="147"/>
      <c r="C198" s="158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</row>
    <row r="199" spans="2:25" ht="13" x14ac:dyDescent="0.15">
      <c r="B199" s="147"/>
      <c r="C199" s="158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</row>
    <row r="200" spans="2:25" ht="13" x14ac:dyDescent="0.15">
      <c r="B200" s="147"/>
      <c r="C200" s="158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</row>
    <row r="201" spans="2:25" ht="13" x14ac:dyDescent="0.15">
      <c r="B201" s="147"/>
      <c r="C201" s="158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</row>
    <row r="202" spans="2:25" ht="13" x14ac:dyDescent="0.15">
      <c r="B202" s="147"/>
      <c r="C202" s="158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</row>
    <row r="203" spans="2:25" ht="13" x14ac:dyDescent="0.15">
      <c r="B203" s="147"/>
      <c r="C203" s="158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</row>
    <row r="204" spans="2:25" ht="13" x14ac:dyDescent="0.15">
      <c r="B204" s="147"/>
      <c r="C204" s="158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</row>
    <row r="205" spans="2:25" ht="13" x14ac:dyDescent="0.15">
      <c r="B205" s="147"/>
      <c r="C205" s="158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</row>
    <row r="206" spans="2:25" ht="13" x14ac:dyDescent="0.15">
      <c r="B206" s="147"/>
      <c r="C206" s="158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</row>
    <row r="207" spans="2:25" ht="13" x14ac:dyDescent="0.15">
      <c r="B207" s="147"/>
      <c r="C207" s="158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</row>
    <row r="208" spans="2:25" ht="13" x14ac:dyDescent="0.15">
      <c r="B208" s="147"/>
      <c r="C208" s="158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</row>
    <row r="209" spans="2:25" ht="13" x14ac:dyDescent="0.15">
      <c r="B209" s="147"/>
      <c r="C209" s="158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</row>
    <row r="210" spans="2:25" ht="13" x14ac:dyDescent="0.15">
      <c r="B210" s="147"/>
      <c r="C210" s="158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</row>
    <row r="211" spans="2:25" ht="13" x14ac:dyDescent="0.15">
      <c r="B211" s="147"/>
      <c r="C211" s="158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</row>
    <row r="212" spans="2:25" ht="13" x14ac:dyDescent="0.15">
      <c r="B212" s="147"/>
      <c r="C212" s="158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</row>
    <row r="213" spans="2:25" ht="13" x14ac:dyDescent="0.15">
      <c r="B213" s="147"/>
      <c r="C213" s="158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</row>
    <row r="214" spans="2:25" ht="13" x14ac:dyDescent="0.15">
      <c r="B214" s="147"/>
      <c r="C214" s="158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</row>
    <row r="215" spans="2:25" ht="13" x14ac:dyDescent="0.15">
      <c r="B215" s="147"/>
      <c r="C215" s="158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</row>
    <row r="216" spans="2:25" ht="13" x14ac:dyDescent="0.15">
      <c r="B216" s="147"/>
      <c r="C216" s="158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</row>
    <row r="217" spans="2:25" ht="13" x14ac:dyDescent="0.15">
      <c r="B217" s="147"/>
      <c r="C217" s="158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</row>
    <row r="218" spans="2:25" ht="13" x14ac:dyDescent="0.15">
      <c r="B218" s="147"/>
      <c r="C218" s="158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</row>
    <row r="219" spans="2:25" ht="13" x14ac:dyDescent="0.15">
      <c r="B219" s="147"/>
      <c r="C219" s="158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</row>
    <row r="220" spans="2:25" ht="13" x14ac:dyDescent="0.15">
      <c r="B220" s="147"/>
      <c r="C220" s="158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</row>
    <row r="221" spans="2:25" ht="13" x14ac:dyDescent="0.15">
      <c r="B221" s="147"/>
      <c r="C221" s="158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</row>
    <row r="222" spans="2:25" ht="13" x14ac:dyDescent="0.15">
      <c r="B222" s="147"/>
      <c r="C222" s="158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</row>
    <row r="223" spans="2:25" ht="13" x14ac:dyDescent="0.15">
      <c r="B223" s="147"/>
      <c r="C223" s="158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</row>
    <row r="224" spans="2:25" ht="13" x14ac:dyDescent="0.15">
      <c r="B224" s="147"/>
      <c r="C224" s="158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</row>
    <row r="225" spans="2:25" ht="13" x14ac:dyDescent="0.15">
      <c r="B225" s="147"/>
      <c r="C225" s="158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</row>
    <row r="226" spans="2:25" ht="13" x14ac:dyDescent="0.15">
      <c r="B226" s="147"/>
      <c r="C226" s="158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</row>
    <row r="227" spans="2:25" ht="13" x14ac:dyDescent="0.15">
      <c r="B227" s="147"/>
      <c r="C227" s="158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</row>
    <row r="228" spans="2:25" ht="13" x14ac:dyDescent="0.15">
      <c r="B228" s="147"/>
      <c r="C228" s="158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</row>
    <row r="229" spans="2:25" ht="13" x14ac:dyDescent="0.15">
      <c r="B229" s="147"/>
      <c r="C229" s="158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</row>
    <row r="230" spans="2:25" ht="13" x14ac:dyDescent="0.15">
      <c r="B230" s="147"/>
      <c r="C230" s="158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</row>
    <row r="231" spans="2:25" ht="13" x14ac:dyDescent="0.15">
      <c r="B231" s="147"/>
      <c r="C231" s="158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</row>
    <row r="232" spans="2:25" ht="13" x14ac:dyDescent="0.15">
      <c r="B232" s="147"/>
      <c r="C232" s="158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</row>
    <row r="233" spans="2:25" ht="13" x14ac:dyDescent="0.15">
      <c r="B233" s="147"/>
      <c r="C233" s="158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</row>
    <row r="234" spans="2:25" ht="13" x14ac:dyDescent="0.15">
      <c r="B234" s="147"/>
      <c r="C234" s="158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</row>
    <row r="235" spans="2:25" ht="13" x14ac:dyDescent="0.15">
      <c r="B235" s="147"/>
      <c r="C235" s="158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</row>
    <row r="236" spans="2:25" ht="13" x14ac:dyDescent="0.15">
      <c r="B236" s="147"/>
      <c r="C236" s="158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</row>
    <row r="237" spans="2:25" ht="13" x14ac:dyDescent="0.15">
      <c r="B237" s="147"/>
      <c r="C237" s="158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</row>
    <row r="238" spans="2:25" ht="13" x14ac:dyDescent="0.15">
      <c r="B238" s="147"/>
      <c r="C238" s="158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</row>
    <row r="239" spans="2:25" ht="13" x14ac:dyDescent="0.15">
      <c r="B239" s="147"/>
      <c r="C239" s="158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</row>
    <row r="240" spans="2:25" ht="13" x14ac:dyDescent="0.15">
      <c r="B240" s="147"/>
      <c r="C240" s="158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</row>
    <row r="241" spans="2:25" ht="13" x14ac:dyDescent="0.15">
      <c r="B241" s="147"/>
      <c r="C241" s="158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</row>
    <row r="242" spans="2:25" ht="13" x14ac:dyDescent="0.15">
      <c r="B242" s="147"/>
      <c r="C242" s="158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</row>
    <row r="243" spans="2:25" ht="13" x14ac:dyDescent="0.15">
      <c r="B243" s="147"/>
      <c r="C243" s="158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</row>
    <row r="244" spans="2:25" ht="13" x14ac:dyDescent="0.15">
      <c r="B244" s="147"/>
      <c r="C244" s="158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</row>
    <row r="245" spans="2:25" ht="13" x14ac:dyDescent="0.15">
      <c r="B245" s="147"/>
      <c r="C245" s="158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</row>
    <row r="246" spans="2:25" ht="13" x14ac:dyDescent="0.15">
      <c r="B246" s="147"/>
      <c r="C246" s="158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</row>
    <row r="247" spans="2:25" ht="13" x14ac:dyDescent="0.15">
      <c r="B247" s="147"/>
      <c r="C247" s="158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</row>
    <row r="248" spans="2:25" ht="13" x14ac:dyDescent="0.15">
      <c r="B248" s="147"/>
      <c r="C248" s="158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</row>
    <row r="249" spans="2:25" ht="13" x14ac:dyDescent="0.15">
      <c r="B249" s="147"/>
      <c r="C249" s="158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</row>
    <row r="250" spans="2:25" ht="13" x14ac:dyDescent="0.15">
      <c r="B250" s="147"/>
      <c r="C250" s="158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</row>
    <row r="251" spans="2:25" ht="13" x14ac:dyDescent="0.15">
      <c r="B251" s="147"/>
      <c r="C251" s="158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</row>
    <row r="252" spans="2:25" ht="13" x14ac:dyDescent="0.15">
      <c r="B252" s="147"/>
      <c r="C252" s="158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</row>
    <row r="253" spans="2:25" ht="13" x14ac:dyDescent="0.15">
      <c r="B253" s="147"/>
      <c r="C253" s="158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</row>
    <row r="254" spans="2:25" ht="13" x14ac:dyDescent="0.15">
      <c r="B254" s="147"/>
      <c r="C254" s="158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</row>
    <row r="255" spans="2:25" ht="13" x14ac:dyDescent="0.15">
      <c r="B255" s="147"/>
      <c r="C255" s="158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</row>
    <row r="256" spans="2:25" ht="13" x14ac:dyDescent="0.15">
      <c r="B256" s="147"/>
      <c r="C256" s="158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</row>
    <row r="257" spans="2:25" ht="13" x14ac:dyDescent="0.15">
      <c r="B257" s="147"/>
      <c r="C257" s="158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</row>
    <row r="258" spans="2:25" ht="13" x14ac:dyDescent="0.15">
      <c r="B258" s="147"/>
      <c r="C258" s="158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</row>
    <row r="259" spans="2:25" ht="13" x14ac:dyDescent="0.15">
      <c r="B259" s="147"/>
      <c r="C259" s="158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</row>
    <row r="260" spans="2:25" ht="13" x14ac:dyDescent="0.15">
      <c r="B260" s="147"/>
      <c r="C260" s="158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</row>
    <row r="261" spans="2:25" ht="13" x14ac:dyDescent="0.15">
      <c r="B261" s="147"/>
      <c r="C261" s="158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</row>
    <row r="262" spans="2:25" ht="13" x14ac:dyDescent="0.15">
      <c r="B262" s="147"/>
      <c r="C262" s="158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</row>
    <row r="263" spans="2:25" ht="13" x14ac:dyDescent="0.15">
      <c r="B263" s="147"/>
      <c r="C263" s="158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</row>
    <row r="264" spans="2:25" ht="13" x14ac:dyDescent="0.15">
      <c r="B264" s="147"/>
      <c r="C264" s="158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</row>
    <row r="265" spans="2:25" ht="13" x14ac:dyDescent="0.15">
      <c r="B265" s="147"/>
      <c r="C265" s="158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</row>
    <row r="266" spans="2:25" ht="13" x14ac:dyDescent="0.15">
      <c r="B266" s="147"/>
      <c r="C266" s="158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</row>
    <row r="267" spans="2:25" ht="13" x14ac:dyDescent="0.15">
      <c r="B267" s="147"/>
      <c r="C267" s="158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</row>
    <row r="268" spans="2:25" ht="13" x14ac:dyDescent="0.15">
      <c r="B268" s="147"/>
      <c r="C268" s="158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</row>
    <row r="269" spans="2:25" ht="13" x14ac:dyDescent="0.15">
      <c r="B269" s="147"/>
      <c r="C269" s="158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</row>
    <row r="270" spans="2:25" ht="13" x14ac:dyDescent="0.15">
      <c r="B270" s="147"/>
      <c r="C270" s="158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</row>
    <row r="271" spans="2:25" ht="13" x14ac:dyDescent="0.15">
      <c r="B271" s="147"/>
      <c r="C271" s="158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</row>
    <row r="272" spans="2:25" ht="13" x14ac:dyDescent="0.15">
      <c r="B272" s="147"/>
      <c r="C272" s="158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</row>
    <row r="273" spans="2:25" ht="13" x14ac:dyDescent="0.15">
      <c r="B273" s="147"/>
      <c r="C273" s="158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</row>
    <row r="274" spans="2:25" ht="13" x14ac:dyDescent="0.15">
      <c r="B274" s="147"/>
      <c r="C274" s="158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</row>
    <row r="275" spans="2:25" ht="13" x14ac:dyDescent="0.15">
      <c r="B275" s="147"/>
      <c r="C275" s="158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</row>
    <row r="276" spans="2:25" ht="13" x14ac:dyDescent="0.15">
      <c r="B276" s="147"/>
      <c r="C276" s="158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</row>
    <row r="277" spans="2:25" ht="13" x14ac:dyDescent="0.15">
      <c r="B277" s="147"/>
      <c r="C277" s="158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</row>
    <row r="278" spans="2:25" ht="13" x14ac:dyDescent="0.15">
      <c r="B278" s="147"/>
      <c r="C278" s="158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</row>
    <row r="279" spans="2:25" ht="13" x14ac:dyDescent="0.15">
      <c r="B279" s="147"/>
      <c r="C279" s="158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</row>
    <row r="280" spans="2:25" ht="13" x14ac:dyDescent="0.15">
      <c r="B280" s="147"/>
      <c r="C280" s="158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</row>
    <row r="281" spans="2:25" ht="13" x14ac:dyDescent="0.15">
      <c r="B281" s="147"/>
      <c r="C281" s="158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</row>
    <row r="282" spans="2:25" ht="13" x14ac:dyDescent="0.15">
      <c r="B282" s="147"/>
      <c r="C282" s="158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</row>
    <row r="283" spans="2:25" ht="13" x14ac:dyDescent="0.15">
      <c r="B283" s="147"/>
      <c r="C283" s="158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</row>
    <row r="284" spans="2:25" ht="13" x14ac:dyDescent="0.15">
      <c r="B284" s="147"/>
      <c r="C284" s="158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</row>
    <row r="285" spans="2:25" ht="13" x14ac:dyDescent="0.15">
      <c r="B285" s="147"/>
      <c r="C285" s="158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</row>
    <row r="286" spans="2:25" ht="13" x14ac:dyDescent="0.15">
      <c r="B286" s="147"/>
      <c r="C286" s="158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</row>
    <row r="287" spans="2:25" ht="13" x14ac:dyDescent="0.15">
      <c r="B287" s="147"/>
      <c r="C287" s="158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</row>
    <row r="288" spans="2:25" ht="13" x14ac:dyDescent="0.15">
      <c r="B288" s="147"/>
      <c r="C288" s="158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</row>
    <row r="289" spans="2:25" ht="13" x14ac:dyDescent="0.15">
      <c r="B289" s="147"/>
      <c r="C289" s="158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</row>
    <row r="290" spans="2:25" ht="13" x14ac:dyDescent="0.15">
      <c r="B290" s="147"/>
      <c r="C290" s="158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</row>
    <row r="291" spans="2:25" ht="13" x14ac:dyDescent="0.15">
      <c r="B291" s="147"/>
      <c r="C291" s="158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</row>
    <row r="292" spans="2:25" ht="13" x14ac:dyDescent="0.15">
      <c r="B292" s="147"/>
      <c r="C292" s="158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</row>
    <row r="293" spans="2:25" ht="13" x14ac:dyDescent="0.15">
      <c r="B293" s="147"/>
      <c r="C293" s="158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</row>
    <row r="294" spans="2:25" ht="13" x14ac:dyDescent="0.15">
      <c r="B294" s="147"/>
      <c r="C294" s="158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</row>
    <row r="295" spans="2:25" ht="13" x14ac:dyDescent="0.15">
      <c r="B295" s="147"/>
      <c r="C295" s="158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</row>
    <row r="296" spans="2:25" ht="13" x14ac:dyDescent="0.15">
      <c r="B296" s="147"/>
      <c r="C296" s="158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</row>
    <row r="297" spans="2:25" ht="13" x14ac:dyDescent="0.15">
      <c r="B297" s="147"/>
      <c r="C297" s="158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</row>
    <row r="298" spans="2:25" ht="13" x14ac:dyDescent="0.15">
      <c r="B298" s="147"/>
      <c r="C298" s="158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</row>
    <row r="299" spans="2:25" ht="13" x14ac:dyDescent="0.15">
      <c r="B299" s="147"/>
      <c r="C299" s="158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</row>
    <row r="300" spans="2:25" ht="13" x14ac:dyDescent="0.15">
      <c r="B300" s="147"/>
      <c r="C300" s="158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</row>
    <row r="301" spans="2:25" ht="13" x14ac:dyDescent="0.15">
      <c r="B301" s="147"/>
      <c r="C301" s="158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</row>
    <row r="302" spans="2:25" ht="13" x14ac:dyDescent="0.15">
      <c r="B302" s="147"/>
      <c r="C302" s="158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</row>
    <row r="303" spans="2:25" ht="13" x14ac:dyDescent="0.15">
      <c r="B303" s="147"/>
      <c r="C303" s="158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</row>
    <row r="304" spans="2:25" ht="13" x14ac:dyDescent="0.15">
      <c r="B304" s="147"/>
      <c r="C304" s="158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</row>
    <row r="305" spans="2:25" ht="13" x14ac:dyDescent="0.15">
      <c r="B305" s="147"/>
      <c r="C305" s="158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</row>
    <row r="306" spans="2:25" ht="13" x14ac:dyDescent="0.15">
      <c r="B306" s="147"/>
      <c r="C306" s="158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</row>
    <row r="307" spans="2:25" ht="13" x14ac:dyDescent="0.15">
      <c r="B307" s="147"/>
      <c r="C307" s="158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</row>
    <row r="308" spans="2:25" ht="13" x14ac:dyDescent="0.15">
      <c r="B308" s="147"/>
      <c r="C308" s="158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</row>
    <row r="309" spans="2:25" ht="13" x14ac:dyDescent="0.15">
      <c r="B309" s="147"/>
      <c r="C309" s="158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</row>
    <row r="310" spans="2:25" ht="13" x14ac:dyDescent="0.15">
      <c r="B310" s="147"/>
      <c r="C310" s="158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</row>
    <row r="311" spans="2:25" ht="13" x14ac:dyDescent="0.15">
      <c r="B311" s="147"/>
      <c r="C311" s="158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</row>
    <row r="312" spans="2:25" ht="13" x14ac:dyDescent="0.15">
      <c r="B312" s="147"/>
      <c r="C312" s="158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</row>
    <row r="313" spans="2:25" ht="13" x14ac:dyDescent="0.15">
      <c r="B313" s="147"/>
      <c r="C313" s="158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</row>
    <row r="314" spans="2:25" ht="13" x14ac:dyDescent="0.15">
      <c r="B314" s="147"/>
      <c r="C314" s="158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</row>
    <row r="315" spans="2:25" ht="13" x14ac:dyDescent="0.15">
      <c r="B315" s="147"/>
      <c r="C315" s="158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</row>
    <row r="316" spans="2:25" ht="13" x14ac:dyDescent="0.15">
      <c r="B316" s="147"/>
      <c r="C316" s="158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</row>
    <row r="317" spans="2:25" ht="13" x14ac:dyDescent="0.15">
      <c r="B317" s="147"/>
      <c r="C317" s="158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</row>
    <row r="318" spans="2:25" ht="13" x14ac:dyDescent="0.15">
      <c r="B318" s="147"/>
      <c r="C318" s="158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</row>
    <row r="319" spans="2:25" ht="13" x14ac:dyDescent="0.15">
      <c r="B319" s="147"/>
      <c r="C319" s="158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</row>
    <row r="320" spans="2:25" ht="13" x14ac:dyDescent="0.15">
      <c r="B320" s="147"/>
      <c r="C320" s="158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</row>
    <row r="321" spans="2:25" ht="13" x14ac:dyDescent="0.15">
      <c r="B321" s="147"/>
      <c r="C321" s="158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</row>
    <row r="322" spans="2:25" ht="13" x14ac:dyDescent="0.15">
      <c r="B322" s="147"/>
      <c r="C322" s="158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</row>
    <row r="323" spans="2:25" ht="13" x14ac:dyDescent="0.15">
      <c r="B323" s="147"/>
      <c r="C323" s="158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</row>
    <row r="324" spans="2:25" ht="13" x14ac:dyDescent="0.15">
      <c r="B324" s="147"/>
      <c r="C324" s="158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</row>
    <row r="325" spans="2:25" ht="13" x14ac:dyDescent="0.15">
      <c r="B325" s="147"/>
      <c r="C325" s="158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</row>
    <row r="326" spans="2:25" ht="13" x14ac:dyDescent="0.15">
      <c r="B326" s="147"/>
      <c r="C326" s="158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</row>
    <row r="327" spans="2:25" ht="13" x14ac:dyDescent="0.15">
      <c r="B327" s="147"/>
      <c r="C327" s="158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</row>
    <row r="328" spans="2:25" ht="13" x14ac:dyDescent="0.15">
      <c r="B328" s="147"/>
      <c r="C328" s="158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</row>
    <row r="329" spans="2:25" ht="13" x14ac:dyDescent="0.15">
      <c r="B329" s="147"/>
      <c r="C329" s="158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</row>
    <row r="330" spans="2:25" ht="13" x14ac:dyDescent="0.15">
      <c r="B330" s="147"/>
      <c r="C330" s="158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</row>
    <row r="331" spans="2:25" ht="13" x14ac:dyDescent="0.15">
      <c r="B331" s="147"/>
      <c r="C331" s="158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</row>
    <row r="332" spans="2:25" ht="13" x14ac:dyDescent="0.15">
      <c r="B332" s="147"/>
      <c r="C332" s="158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</row>
    <row r="333" spans="2:25" ht="13" x14ac:dyDescent="0.15">
      <c r="B333" s="147"/>
      <c r="C333" s="158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</row>
    <row r="334" spans="2:25" ht="13" x14ac:dyDescent="0.15">
      <c r="B334" s="147"/>
      <c r="C334" s="158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</row>
    <row r="335" spans="2:25" ht="13" x14ac:dyDescent="0.15">
      <c r="B335" s="147"/>
      <c r="C335" s="158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</row>
    <row r="336" spans="2:25" ht="13" x14ac:dyDescent="0.15">
      <c r="B336" s="147"/>
      <c r="C336" s="158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</row>
    <row r="337" spans="2:25" ht="13" x14ac:dyDescent="0.15">
      <c r="B337" s="147"/>
      <c r="C337" s="158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</row>
    <row r="338" spans="2:25" ht="13" x14ac:dyDescent="0.15">
      <c r="B338" s="147"/>
      <c r="C338" s="158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</row>
    <row r="339" spans="2:25" ht="13" x14ac:dyDescent="0.15">
      <c r="B339" s="147"/>
      <c r="C339" s="158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</row>
    <row r="340" spans="2:25" ht="13" x14ac:dyDescent="0.15">
      <c r="B340" s="147"/>
      <c r="C340" s="158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</row>
    <row r="341" spans="2:25" ht="13" x14ac:dyDescent="0.15">
      <c r="B341" s="147"/>
      <c r="C341" s="158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</row>
    <row r="342" spans="2:25" ht="13" x14ac:dyDescent="0.15">
      <c r="B342" s="147"/>
      <c r="C342" s="158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</row>
    <row r="343" spans="2:25" ht="13" x14ac:dyDescent="0.15">
      <c r="B343" s="147"/>
      <c r="C343" s="158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</row>
    <row r="344" spans="2:25" ht="13" x14ac:dyDescent="0.15">
      <c r="B344" s="147"/>
      <c r="C344" s="158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</row>
    <row r="345" spans="2:25" ht="13" x14ac:dyDescent="0.15">
      <c r="B345" s="147"/>
      <c r="C345" s="158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</row>
    <row r="346" spans="2:25" ht="13" x14ac:dyDescent="0.15">
      <c r="B346" s="147"/>
      <c r="C346" s="158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</row>
    <row r="347" spans="2:25" ht="13" x14ac:dyDescent="0.15">
      <c r="B347" s="147"/>
      <c r="C347" s="158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</row>
    <row r="348" spans="2:25" ht="13" x14ac:dyDescent="0.15">
      <c r="B348" s="147"/>
      <c r="C348" s="158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</row>
    <row r="349" spans="2:25" ht="13" x14ac:dyDescent="0.15">
      <c r="B349" s="147"/>
      <c r="C349" s="158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</row>
    <row r="350" spans="2:25" ht="13" x14ac:dyDescent="0.15">
      <c r="B350" s="147"/>
      <c r="C350" s="158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</row>
    <row r="351" spans="2:25" ht="13" x14ac:dyDescent="0.15">
      <c r="B351" s="147"/>
      <c r="C351" s="158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</row>
    <row r="352" spans="2:25" ht="13" x14ac:dyDescent="0.15">
      <c r="B352" s="147"/>
      <c r="C352" s="158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</row>
    <row r="353" spans="2:25" ht="13" x14ac:dyDescent="0.15">
      <c r="B353" s="147"/>
      <c r="C353" s="158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</row>
    <row r="354" spans="2:25" ht="13" x14ac:dyDescent="0.15">
      <c r="B354" s="147"/>
      <c r="C354" s="158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</row>
    <row r="355" spans="2:25" ht="13" x14ac:dyDescent="0.15">
      <c r="B355" s="147"/>
      <c r="C355" s="158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</row>
    <row r="356" spans="2:25" ht="13" x14ac:dyDescent="0.15">
      <c r="B356" s="147"/>
      <c r="C356" s="158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</row>
    <row r="357" spans="2:25" ht="13" x14ac:dyDescent="0.15">
      <c r="B357" s="147"/>
      <c r="C357" s="158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</row>
    <row r="358" spans="2:25" ht="13" x14ac:dyDescent="0.15">
      <c r="B358" s="147"/>
      <c r="C358" s="158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</row>
    <row r="359" spans="2:25" ht="13" x14ac:dyDescent="0.15">
      <c r="B359" s="147"/>
      <c r="C359" s="158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</row>
    <row r="360" spans="2:25" ht="13" x14ac:dyDescent="0.15">
      <c r="B360" s="147"/>
      <c r="C360" s="158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</row>
    <row r="361" spans="2:25" ht="13" x14ac:dyDescent="0.15">
      <c r="B361" s="147"/>
      <c r="C361" s="158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</row>
    <row r="362" spans="2:25" ht="13" x14ac:dyDescent="0.15">
      <c r="B362" s="147"/>
      <c r="C362" s="158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</row>
    <row r="363" spans="2:25" ht="13" x14ac:dyDescent="0.15">
      <c r="B363" s="147"/>
      <c r="C363" s="158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</row>
    <row r="364" spans="2:25" ht="13" x14ac:dyDescent="0.15">
      <c r="B364" s="147"/>
      <c r="C364" s="158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</row>
    <row r="365" spans="2:25" ht="13" x14ac:dyDescent="0.15">
      <c r="B365" s="147"/>
      <c r="C365" s="158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</row>
    <row r="366" spans="2:25" ht="13" x14ac:dyDescent="0.15">
      <c r="B366" s="147"/>
      <c r="C366" s="158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</row>
    <row r="367" spans="2:25" ht="13" x14ac:dyDescent="0.15">
      <c r="B367" s="147"/>
      <c r="C367" s="158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</row>
    <row r="368" spans="2:25" ht="13" x14ac:dyDescent="0.15">
      <c r="B368" s="147"/>
      <c r="C368" s="158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</row>
    <row r="369" spans="2:25" ht="13" x14ac:dyDescent="0.15">
      <c r="B369" s="147"/>
      <c r="C369" s="158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</row>
    <row r="370" spans="2:25" ht="13" x14ac:dyDescent="0.15">
      <c r="B370" s="147"/>
      <c r="C370" s="158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</row>
    <row r="371" spans="2:25" ht="13" x14ac:dyDescent="0.15">
      <c r="B371" s="147"/>
      <c r="C371" s="158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</row>
    <row r="372" spans="2:25" ht="13" x14ac:dyDescent="0.15">
      <c r="B372" s="147"/>
      <c r="C372" s="158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</row>
    <row r="373" spans="2:25" ht="13" x14ac:dyDescent="0.15">
      <c r="B373" s="147"/>
      <c r="C373" s="158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</row>
    <row r="374" spans="2:25" ht="13" x14ac:dyDescent="0.15">
      <c r="B374" s="147"/>
      <c r="C374" s="158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</row>
    <row r="375" spans="2:25" ht="13" x14ac:dyDescent="0.15">
      <c r="B375" s="147"/>
      <c r="C375" s="158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</row>
    <row r="376" spans="2:25" ht="13" x14ac:dyDescent="0.15">
      <c r="B376" s="147"/>
      <c r="C376" s="158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</row>
    <row r="377" spans="2:25" ht="13" x14ac:dyDescent="0.15">
      <c r="B377" s="147"/>
      <c r="C377" s="158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</row>
    <row r="378" spans="2:25" ht="13" x14ac:dyDescent="0.15">
      <c r="B378" s="147"/>
      <c r="C378" s="158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</row>
    <row r="379" spans="2:25" ht="13" x14ac:dyDescent="0.15">
      <c r="B379" s="147"/>
      <c r="C379" s="158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</row>
    <row r="380" spans="2:25" ht="13" x14ac:dyDescent="0.15">
      <c r="B380" s="147"/>
      <c r="C380" s="158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</row>
    <row r="381" spans="2:25" ht="13" x14ac:dyDescent="0.15">
      <c r="B381" s="147"/>
      <c r="C381" s="158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</row>
    <row r="382" spans="2:25" ht="13" x14ac:dyDescent="0.15">
      <c r="B382" s="147"/>
      <c r="C382" s="158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</row>
    <row r="383" spans="2:25" ht="13" x14ac:dyDescent="0.15">
      <c r="B383" s="147"/>
      <c r="C383" s="158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</row>
    <row r="384" spans="2:25" ht="13" x14ac:dyDescent="0.15">
      <c r="B384" s="147"/>
      <c r="C384" s="158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</row>
    <row r="385" spans="2:25" ht="13" x14ac:dyDescent="0.15">
      <c r="B385" s="147"/>
      <c r="C385" s="158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</row>
    <row r="386" spans="2:25" ht="13" x14ac:dyDescent="0.15">
      <c r="B386" s="147"/>
      <c r="C386" s="158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</row>
    <row r="387" spans="2:25" ht="13" x14ac:dyDescent="0.15">
      <c r="B387" s="147"/>
      <c r="C387" s="158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</row>
    <row r="388" spans="2:25" ht="13" x14ac:dyDescent="0.15">
      <c r="B388" s="147"/>
      <c r="C388" s="158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</row>
    <row r="389" spans="2:25" ht="13" x14ac:dyDescent="0.15">
      <c r="B389" s="147"/>
      <c r="C389" s="158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</row>
    <row r="390" spans="2:25" ht="13" x14ac:dyDescent="0.15">
      <c r="B390" s="147"/>
      <c r="C390" s="158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</row>
    <row r="391" spans="2:25" ht="13" x14ac:dyDescent="0.15">
      <c r="B391" s="147"/>
      <c r="C391" s="158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</row>
    <row r="392" spans="2:25" ht="13" x14ac:dyDescent="0.15">
      <c r="B392" s="147"/>
      <c r="C392" s="158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</row>
    <row r="393" spans="2:25" ht="13" x14ac:dyDescent="0.15">
      <c r="B393" s="147"/>
      <c r="C393" s="158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</row>
    <row r="394" spans="2:25" ht="13" x14ac:dyDescent="0.15">
      <c r="B394" s="147"/>
      <c r="C394" s="158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</row>
    <row r="395" spans="2:25" ht="13" x14ac:dyDescent="0.15">
      <c r="B395" s="147"/>
      <c r="C395" s="158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</row>
    <row r="396" spans="2:25" ht="13" x14ac:dyDescent="0.15">
      <c r="B396" s="147"/>
      <c r="C396" s="158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</row>
    <row r="397" spans="2:25" ht="13" x14ac:dyDescent="0.15">
      <c r="B397" s="147"/>
      <c r="C397" s="158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</row>
    <row r="398" spans="2:25" ht="13" x14ac:dyDescent="0.15">
      <c r="B398" s="147"/>
      <c r="C398" s="158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</row>
    <row r="399" spans="2:25" ht="13" x14ac:dyDescent="0.15">
      <c r="B399" s="147"/>
      <c r="C399" s="158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</row>
    <row r="400" spans="2:25" ht="13" x14ac:dyDescent="0.15">
      <c r="B400" s="147"/>
      <c r="C400" s="158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</row>
    <row r="401" spans="2:25" ht="13" x14ac:dyDescent="0.15">
      <c r="B401" s="147"/>
      <c r="C401" s="158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</row>
    <row r="402" spans="2:25" ht="13" x14ac:dyDescent="0.15">
      <c r="B402" s="147"/>
      <c r="C402" s="158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</row>
    <row r="403" spans="2:25" ht="13" x14ac:dyDescent="0.15">
      <c r="B403" s="147"/>
      <c r="C403" s="158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</row>
    <row r="404" spans="2:25" ht="13" x14ac:dyDescent="0.15">
      <c r="B404" s="147"/>
      <c r="C404" s="158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</row>
    <row r="405" spans="2:25" ht="13" x14ac:dyDescent="0.15">
      <c r="B405" s="147"/>
      <c r="C405" s="158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</row>
    <row r="406" spans="2:25" ht="13" x14ac:dyDescent="0.15">
      <c r="B406" s="147"/>
      <c r="C406" s="158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</row>
    <row r="407" spans="2:25" ht="13" x14ac:dyDescent="0.15">
      <c r="B407" s="147"/>
      <c r="C407" s="158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</row>
    <row r="408" spans="2:25" ht="13" x14ac:dyDescent="0.15">
      <c r="B408" s="147"/>
      <c r="C408" s="158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</row>
    <row r="409" spans="2:25" ht="13" x14ac:dyDescent="0.15">
      <c r="B409" s="147"/>
      <c r="C409" s="158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</row>
    <row r="410" spans="2:25" ht="13" x14ac:dyDescent="0.15">
      <c r="B410" s="147"/>
      <c r="C410" s="158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</row>
    <row r="411" spans="2:25" ht="13" x14ac:dyDescent="0.15">
      <c r="B411" s="147"/>
      <c r="C411" s="158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</row>
    <row r="412" spans="2:25" ht="13" x14ac:dyDescent="0.15">
      <c r="B412" s="147"/>
      <c r="C412" s="158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</row>
    <row r="413" spans="2:25" ht="13" x14ac:dyDescent="0.15">
      <c r="B413" s="147"/>
      <c r="C413" s="158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</row>
    <row r="414" spans="2:25" ht="13" x14ac:dyDescent="0.15">
      <c r="B414" s="147"/>
      <c r="C414" s="158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</row>
    <row r="415" spans="2:25" ht="13" x14ac:dyDescent="0.15">
      <c r="B415" s="147"/>
      <c r="C415" s="158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</row>
    <row r="416" spans="2:25" ht="13" x14ac:dyDescent="0.15">
      <c r="B416" s="147"/>
      <c r="C416" s="158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</row>
    <row r="417" spans="2:25" ht="13" x14ac:dyDescent="0.15">
      <c r="B417" s="147"/>
      <c r="C417" s="158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</row>
    <row r="418" spans="2:25" ht="13" x14ac:dyDescent="0.15">
      <c r="B418" s="147"/>
      <c r="C418" s="158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</row>
    <row r="419" spans="2:25" ht="13" x14ac:dyDescent="0.15">
      <c r="B419" s="147"/>
      <c r="C419" s="158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</row>
    <row r="420" spans="2:25" ht="13" x14ac:dyDescent="0.15">
      <c r="B420" s="147"/>
      <c r="C420" s="158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</row>
    <row r="421" spans="2:25" ht="13" x14ac:dyDescent="0.15">
      <c r="B421" s="147"/>
      <c r="C421" s="158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</row>
    <row r="422" spans="2:25" ht="13" x14ac:dyDescent="0.15">
      <c r="B422" s="147"/>
      <c r="C422" s="158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</row>
    <row r="423" spans="2:25" ht="13" x14ac:dyDescent="0.15">
      <c r="B423" s="147"/>
      <c r="C423" s="158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</row>
    <row r="424" spans="2:25" ht="13" x14ac:dyDescent="0.15">
      <c r="B424" s="147"/>
      <c r="C424" s="158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</row>
    <row r="425" spans="2:25" ht="13" x14ac:dyDescent="0.15">
      <c r="B425" s="147"/>
      <c r="C425" s="158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</row>
    <row r="426" spans="2:25" ht="13" x14ac:dyDescent="0.15">
      <c r="B426" s="147"/>
      <c r="C426" s="158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</row>
    <row r="427" spans="2:25" ht="13" x14ac:dyDescent="0.15">
      <c r="B427" s="147"/>
      <c r="C427" s="158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</row>
    <row r="428" spans="2:25" ht="13" x14ac:dyDescent="0.15">
      <c r="B428" s="147"/>
      <c r="C428" s="158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</row>
    <row r="429" spans="2:25" ht="13" x14ac:dyDescent="0.15">
      <c r="B429" s="147"/>
      <c r="C429" s="158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</row>
    <row r="430" spans="2:25" ht="13" x14ac:dyDescent="0.15">
      <c r="B430" s="147"/>
      <c r="C430" s="158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</row>
    <row r="431" spans="2:25" ht="13" x14ac:dyDescent="0.15">
      <c r="B431" s="147"/>
      <c r="C431" s="158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</row>
    <row r="432" spans="2:25" ht="13" x14ac:dyDescent="0.15">
      <c r="B432" s="147"/>
      <c r="C432" s="158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</row>
    <row r="433" spans="2:25" ht="13" x14ac:dyDescent="0.15">
      <c r="B433" s="147"/>
      <c r="C433" s="158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</row>
    <row r="434" spans="2:25" ht="13" x14ac:dyDescent="0.15">
      <c r="B434" s="147"/>
      <c r="C434" s="158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</row>
    <row r="435" spans="2:25" ht="13" x14ac:dyDescent="0.15">
      <c r="B435" s="147"/>
      <c r="C435" s="158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</row>
    <row r="436" spans="2:25" ht="13" x14ac:dyDescent="0.15">
      <c r="B436" s="147"/>
      <c r="C436" s="158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</row>
    <row r="437" spans="2:25" ht="13" x14ac:dyDescent="0.15">
      <c r="B437" s="147"/>
      <c r="C437" s="158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</row>
    <row r="438" spans="2:25" ht="13" x14ac:dyDescent="0.15">
      <c r="B438" s="147"/>
      <c r="C438" s="158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</row>
    <row r="439" spans="2:25" ht="13" x14ac:dyDescent="0.15">
      <c r="B439" s="147"/>
      <c r="C439" s="158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</row>
    <row r="440" spans="2:25" ht="13" x14ac:dyDescent="0.15">
      <c r="B440" s="147"/>
      <c r="C440" s="158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</row>
    <row r="441" spans="2:25" ht="13" x14ac:dyDescent="0.15">
      <c r="B441" s="147"/>
      <c r="C441" s="158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</row>
    <row r="442" spans="2:25" ht="13" x14ac:dyDescent="0.15">
      <c r="B442" s="147"/>
      <c r="C442" s="158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</row>
    <row r="443" spans="2:25" ht="13" x14ac:dyDescent="0.15">
      <c r="B443" s="147"/>
      <c r="C443" s="158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</row>
    <row r="444" spans="2:25" ht="13" x14ac:dyDescent="0.15">
      <c r="B444" s="147"/>
      <c r="C444" s="158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</row>
    <row r="445" spans="2:25" ht="13" x14ac:dyDescent="0.15">
      <c r="B445" s="147"/>
      <c r="C445" s="158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</row>
    <row r="446" spans="2:25" ht="13" x14ac:dyDescent="0.15">
      <c r="B446" s="147"/>
      <c r="C446" s="158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</row>
    <row r="447" spans="2:25" ht="13" x14ac:dyDescent="0.15">
      <c r="B447" s="147"/>
      <c r="C447" s="158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</row>
    <row r="448" spans="2:25" ht="13" x14ac:dyDescent="0.15">
      <c r="B448" s="147"/>
      <c r="C448" s="158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</row>
    <row r="449" spans="2:25" ht="13" x14ac:dyDescent="0.15">
      <c r="B449" s="147"/>
      <c r="C449" s="158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</row>
    <row r="450" spans="2:25" ht="13" x14ac:dyDescent="0.15">
      <c r="B450" s="147"/>
      <c r="C450" s="158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</row>
    <row r="451" spans="2:25" ht="13" x14ac:dyDescent="0.15">
      <c r="B451" s="147"/>
      <c r="C451" s="158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</row>
    <row r="452" spans="2:25" ht="13" x14ac:dyDescent="0.15">
      <c r="B452" s="147"/>
      <c r="C452" s="158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</row>
    <row r="453" spans="2:25" ht="13" x14ac:dyDescent="0.15">
      <c r="B453" s="147"/>
      <c r="C453" s="158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</row>
    <row r="454" spans="2:25" ht="13" x14ac:dyDescent="0.15">
      <c r="B454" s="147"/>
      <c r="C454" s="158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</row>
    <row r="455" spans="2:25" ht="13" x14ac:dyDescent="0.15">
      <c r="B455" s="147"/>
      <c r="C455" s="158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</row>
    <row r="456" spans="2:25" ht="13" x14ac:dyDescent="0.15">
      <c r="B456" s="147"/>
      <c r="C456" s="158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</row>
    <row r="457" spans="2:25" ht="13" x14ac:dyDescent="0.15">
      <c r="B457" s="147"/>
      <c r="C457" s="158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</row>
    <row r="458" spans="2:25" ht="13" x14ac:dyDescent="0.15">
      <c r="B458" s="147"/>
      <c r="C458" s="158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</row>
    <row r="459" spans="2:25" ht="13" x14ac:dyDescent="0.15">
      <c r="B459" s="147"/>
      <c r="C459" s="158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</row>
    <row r="460" spans="2:25" ht="13" x14ac:dyDescent="0.15">
      <c r="B460" s="147"/>
      <c r="C460" s="158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</row>
    <row r="461" spans="2:25" ht="13" x14ac:dyDescent="0.15">
      <c r="B461" s="147"/>
      <c r="C461" s="158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</row>
    <row r="462" spans="2:25" ht="13" x14ac:dyDescent="0.15">
      <c r="B462" s="147"/>
      <c r="C462" s="158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</row>
    <row r="463" spans="2:25" ht="13" x14ac:dyDescent="0.15">
      <c r="B463" s="147"/>
      <c r="C463" s="158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</row>
    <row r="464" spans="2:25" ht="13" x14ac:dyDescent="0.15">
      <c r="B464" s="147"/>
      <c r="C464" s="158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</row>
    <row r="465" spans="2:25" ht="13" x14ac:dyDescent="0.15">
      <c r="B465" s="147"/>
      <c r="C465" s="158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</row>
    <row r="466" spans="2:25" ht="13" x14ac:dyDescent="0.15">
      <c r="B466" s="147"/>
      <c r="C466" s="158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</row>
    <row r="467" spans="2:25" ht="13" x14ac:dyDescent="0.15">
      <c r="B467" s="147"/>
      <c r="C467" s="158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</row>
    <row r="468" spans="2:25" ht="13" x14ac:dyDescent="0.15">
      <c r="B468" s="147"/>
      <c r="C468" s="158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</row>
    <row r="469" spans="2:25" ht="13" x14ac:dyDescent="0.15">
      <c r="B469" s="147"/>
      <c r="C469" s="158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</row>
    <row r="470" spans="2:25" ht="13" x14ac:dyDescent="0.15">
      <c r="B470" s="147"/>
      <c r="C470" s="158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</row>
    <row r="471" spans="2:25" ht="13" x14ac:dyDescent="0.15">
      <c r="B471" s="147"/>
      <c r="C471" s="158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</row>
    <row r="472" spans="2:25" ht="13" x14ac:dyDescent="0.15">
      <c r="B472" s="147"/>
      <c r="C472" s="158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</row>
    <row r="473" spans="2:25" ht="13" x14ac:dyDescent="0.15">
      <c r="B473" s="147"/>
      <c r="C473" s="158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</row>
    <row r="474" spans="2:25" ht="13" x14ac:dyDescent="0.15">
      <c r="B474" s="147"/>
      <c r="C474" s="158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</row>
    <row r="475" spans="2:25" ht="13" x14ac:dyDescent="0.15">
      <c r="B475" s="147"/>
      <c r="C475" s="158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</row>
    <row r="476" spans="2:25" ht="13" x14ac:dyDescent="0.15">
      <c r="B476" s="147"/>
      <c r="C476" s="158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</row>
    <row r="477" spans="2:25" ht="13" x14ac:dyDescent="0.15">
      <c r="B477" s="147"/>
      <c r="C477" s="158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</row>
    <row r="478" spans="2:25" ht="13" x14ac:dyDescent="0.15">
      <c r="B478" s="147"/>
      <c r="C478" s="158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</row>
    <row r="479" spans="2:25" ht="13" x14ac:dyDescent="0.15">
      <c r="B479" s="147"/>
      <c r="C479" s="158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</row>
    <row r="480" spans="2:25" ht="13" x14ac:dyDescent="0.15">
      <c r="B480" s="147"/>
      <c r="C480" s="158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</row>
    <row r="481" spans="2:25" ht="13" x14ac:dyDescent="0.15">
      <c r="B481" s="147"/>
      <c r="C481" s="158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</row>
    <row r="482" spans="2:25" ht="13" x14ac:dyDescent="0.15">
      <c r="B482" s="147"/>
      <c r="C482" s="158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</row>
    <row r="483" spans="2:25" ht="13" x14ac:dyDescent="0.15">
      <c r="B483" s="147"/>
      <c r="C483" s="158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</row>
    <row r="484" spans="2:25" ht="13" x14ac:dyDescent="0.15">
      <c r="B484" s="147"/>
      <c r="C484" s="158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</row>
    <row r="485" spans="2:25" ht="13" x14ac:dyDescent="0.15">
      <c r="B485" s="147"/>
      <c r="C485" s="158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</row>
    <row r="486" spans="2:25" ht="13" x14ac:dyDescent="0.15">
      <c r="B486" s="147"/>
      <c r="C486" s="158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</row>
    <row r="487" spans="2:25" ht="13" x14ac:dyDescent="0.15">
      <c r="B487" s="147"/>
      <c r="C487" s="158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</row>
    <row r="488" spans="2:25" ht="13" x14ac:dyDescent="0.15">
      <c r="B488" s="147"/>
      <c r="C488" s="158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</row>
    <row r="489" spans="2:25" ht="13" x14ac:dyDescent="0.15">
      <c r="B489" s="147"/>
      <c r="C489" s="158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</row>
    <row r="490" spans="2:25" ht="13" x14ac:dyDescent="0.15">
      <c r="B490" s="147"/>
      <c r="C490" s="158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</row>
    <row r="491" spans="2:25" ht="13" x14ac:dyDescent="0.15">
      <c r="B491" s="147"/>
      <c r="C491" s="158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</row>
    <row r="492" spans="2:25" ht="13" x14ac:dyDescent="0.15">
      <c r="B492" s="147"/>
      <c r="C492" s="158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</row>
    <row r="493" spans="2:25" ht="13" x14ac:dyDescent="0.15">
      <c r="B493" s="147"/>
      <c r="C493" s="158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</row>
    <row r="494" spans="2:25" ht="13" x14ac:dyDescent="0.15">
      <c r="B494" s="147"/>
      <c r="C494" s="158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</row>
    <row r="495" spans="2:25" ht="13" x14ac:dyDescent="0.15">
      <c r="B495" s="147"/>
      <c r="C495" s="158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</row>
    <row r="496" spans="2:25" ht="13" x14ac:dyDescent="0.15">
      <c r="B496" s="147"/>
      <c r="C496" s="158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</row>
    <row r="497" spans="2:25" ht="13" x14ac:dyDescent="0.15">
      <c r="B497" s="147"/>
      <c r="C497" s="158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</row>
    <row r="498" spans="2:25" ht="13" x14ac:dyDescent="0.15">
      <c r="B498" s="147"/>
      <c r="C498" s="158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</row>
    <row r="499" spans="2:25" ht="13" x14ac:dyDescent="0.15">
      <c r="B499" s="147"/>
      <c r="C499" s="158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</row>
    <row r="500" spans="2:25" ht="13" x14ac:dyDescent="0.15">
      <c r="B500" s="147"/>
      <c r="C500" s="158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</row>
    <row r="501" spans="2:25" ht="13" x14ac:dyDescent="0.15">
      <c r="B501" s="147"/>
      <c r="C501" s="158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</row>
    <row r="502" spans="2:25" ht="13" x14ac:dyDescent="0.15">
      <c r="B502" s="147"/>
      <c r="C502" s="158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</row>
    <row r="503" spans="2:25" ht="13" x14ac:dyDescent="0.15">
      <c r="B503" s="147"/>
      <c r="C503" s="158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</row>
    <row r="504" spans="2:25" ht="13" x14ac:dyDescent="0.15">
      <c r="B504" s="147"/>
      <c r="C504" s="158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</row>
    <row r="505" spans="2:25" ht="13" x14ac:dyDescent="0.15">
      <c r="B505" s="147"/>
      <c r="C505" s="158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</row>
    <row r="506" spans="2:25" ht="13" x14ac:dyDescent="0.15">
      <c r="B506" s="147"/>
      <c r="C506" s="158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</row>
    <row r="507" spans="2:25" ht="13" x14ac:dyDescent="0.15">
      <c r="B507" s="147"/>
      <c r="C507" s="158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</row>
    <row r="508" spans="2:25" ht="13" x14ac:dyDescent="0.15">
      <c r="B508" s="147"/>
      <c r="C508" s="158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</row>
    <row r="509" spans="2:25" ht="13" x14ac:dyDescent="0.15">
      <c r="B509" s="147"/>
      <c r="C509" s="158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</row>
    <row r="510" spans="2:25" ht="13" x14ac:dyDescent="0.15">
      <c r="B510" s="147"/>
      <c r="C510" s="158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</row>
    <row r="511" spans="2:25" ht="13" x14ac:dyDescent="0.15">
      <c r="B511" s="147"/>
      <c r="C511" s="158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</row>
    <row r="512" spans="2:25" ht="13" x14ac:dyDescent="0.15">
      <c r="B512" s="147"/>
      <c r="C512" s="158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</row>
    <row r="513" spans="2:25" ht="13" x14ac:dyDescent="0.15">
      <c r="B513" s="147"/>
      <c r="C513" s="158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</row>
    <row r="514" spans="2:25" ht="13" x14ac:dyDescent="0.15">
      <c r="B514" s="147"/>
      <c r="C514" s="158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</row>
    <row r="515" spans="2:25" ht="13" x14ac:dyDescent="0.15">
      <c r="B515" s="147"/>
      <c r="C515" s="158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</row>
    <row r="516" spans="2:25" ht="13" x14ac:dyDescent="0.15">
      <c r="B516" s="147"/>
      <c r="C516" s="158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</row>
    <row r="517" spans="2:25" ht="13" x14ac:dyDescent="0.15">
      <c r="B517" s="147"/>
      <c r="C517" s="158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</row>
    <row r="518" spans="2:25" ht="13" x14ac:dyDescent="0.15">
      <c r="B518" s="147"/>
      <c r="C518" s="158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</row>
    <row r="519" spans="2:25" ht="13" x14ac:dyDescent="0.15">
      <c r="B519" s="147"/>
      <c r="C519" s="158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</row>
    <row r="520" spans="2:25" ht="13" x14ac:dyDescent="0.15">
      <c r="B520" s="147"/>
      <c r="C520" s="158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</row>
    <row r="521" spans="2:25" ht="13" x14ac:dyDescent="0.15">
      <c r="B521" s="147"/>
      <c r="C521" s="158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</row>
    <row r="522" spans="2:25" ht="13" x14ac:dyDescent="0.15">
      <c r="B522" s="147"/>
      <c r="C522" s="158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</row>
    <row r="523" spans="2:25" ht="13" x14ac:dyDescent="0.15">
      <c r="B523" s="147"/>
      <c r="C523" s="158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</row>
    <row r="524" spans="2:25" ht="13" x14ac:dyDescent="0.15">
      <c r="B524" s="147"/>
      <c r="C524" s="158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</row>
    <row r="525" spans="2:25" ht="13" x14ac:dyDescent="0.15">
      <c r="B525" s="147"/>
      <c r="C525" s="158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</row>
    <row r="526" spans="2:25" ht="13" x14ac:dyDescent="0.15">
      <c r="B526" s="147"/>
      <c r="C526" s="158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</row>
    <row r="527" spans="2:25" ht="13" x14ac:dyDescent="0.15">
      <c r="B527" s="147"/>
      <c r="C527" s="158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</row>
    <row r="528" spans="2:25" ht="13" x14ac:dyDescent="0.15">
      <c r="B528" s="147"/>
      <c r="C528" s="158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</row>
    <row r="529" spans="2:25" ht="13" x14ac:dyDescent="0.15">
      <c r="B529" s="147"/>
      <c r="C529" s="158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</row>
    <row r="530" spans="2:25" ht="13" x14ac:dyDescent="0.15">
      <c r="B530" s="147"/>
      <c r="C530" s="158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</row>
    <row r="531" spans="2:25" ht="13" x14ac:dyDescent="0.15">
      <c r="B531" s="147"/>
      <c r="C531" s="158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</row>
    <row r="532" spans="2:25" ht="13" x14ac:dyDescent="0.15">
      <c r="B532" s="147"/>
      <c r="C532" s="158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</row>
    <row r="533" spans="2:25" ht="13" x14ac:dyDescent="0.15">
      <c r="B533" s="147"/>
      <c r="C533" s="158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</row>
    <row r="534" spans="2:25" ht="13" x14ac:dyDescent="0.15">
      <c r="B534" s="147"/>
      <c r="C534" s="158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</row>
    <row r="535" spans="2:25" ht="13" x14ac:dyDescent="0.15">
      <c r="B535" s="147"/>
      <c r="C535" s="158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</row>
    <row r="536" spans="2:25" ht="13" x14ac:dyDescent="0.15">
      <c r="B536" s="147"/>
      <c r="C536" s="158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</row>
    <row r="537" spans="2:25" ht="13" x14ac:dyDescent="0.15">
      <c r="B537" s="147"/>
      <c r="C537" s="158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</row>
    <row r="538" spans="2:25" ht="13" x14ac:dyDescent="0.15">
      <c r="B538" s="147"/>
      <c r="C538" s="158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</row>
    <row r="539" spans="2:25" ht="13" x14ac:dyDescent="0.15">
      <c r="B539" s="147"/>
      <c r="C539" s="158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</row>
    <row r="540" spans="2:25" ht="13" x14ac:dyDescent="0.15">
      <c r="B540" s="147"/>
      <c r="C540" s="158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</row>
    <row r="541" spans="2:25" ht="13" x14ac:dyDescent="0.15">
      <c r="B541" s="147"/>
      <c r="C541" s="158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</row>
    <row r="542" spans="2:25" ht="13" x14ac:dyDescent="0.15">
      <c r="B542" s="147"/>
      <c r="C542" s="158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</row>
    <row r="543" spans="2:25" ht="13" x14ac:dyDescent="0.15">
      <c r="B543" s="147"/>
      <c r="C543" s="158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</row>
    <row r="544" spans="2:25" ht="13" x14ac:dyDescent="0.15">
      <c r="B544" s="147"/>
      <c r="C544" s="158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</row>
    <row r="545" spans="2:25" ht="13" x14ac:dyDescent="0.15">
      <c r="B545" s="147"/>
      <c r="C545" s="158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</row>
    <row r="546" spans="2:25" ht="13" x14ac:dyDescent="0.15">
      <c r="B546" s="147"/>
      <c r="C546" s="158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</row>
    <row r="547" spans="2:25" ht="13" x14ac:dyDescent="0.15">
      <c r="B547" s="147"/>
      <c r="C547" s="158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</row>
    <row r="548" spans="2:25" ht="13" x14ac:dyDescent="0.15">
      <c r="B548" s="147"/>
      <c r="C548" s="158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</row>
    <row r="549" spans="2:25" ht="13" x14ac:dyDescent="0.15">
      <c r="B549" s="147"/>
      <c r="C549" s="158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</row>
    <row r="550" spans="2:25" ht="13" x14ac:dyDescent="0.15">
      <c r="B550" s="147"/>
      <c r="C550" s="158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</row>
    <row r="551" spans="2:25" ht="13" x14ac:dyDescent="0.15">
      <c r="B551" s="147"/>
      <c r="C551" s="158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</row>
    <row r="552" spans="2:25" ht="13" x14ac:dyDescent="0.15">
      <c r="B552" s="147"/>
      <c r="C552" s="158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</row>
    <row r="553" spans="2:25" ht="13" x14ac:dyDescent="0.15">
      <c r="B553" s="147"/>
      <c r="C553" s="158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</row>
    <row r="554" spans="2:25" ht="13" x14ac:dyDescent="0.15">
      <c r="B554" s="147"/>
      <c r="C554" s="158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</row>
    <row r="555" spans="2:25" ht="13" x14ac:dyDescent="0.15">
      <c r="B555" s="147"/>
      <c r="C555" s="158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</row>
    <row r="556" spans="2:25" ht="13" x14ac:dyDescent="0.15">
      <c r="B556" s="147"/>
      <c r="C556" s="158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</row>
    <row r="557" spans="2:25" ht="13" x14ac:dyDescent="0.15">
      <c r="B557" s="147"/>
      <c r="C557" s="158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</row>
    <row r="558" spans="2:25" ht="13" x14ac:dyDescent="0.15">
      <c r="B558" s="147"/>
      <c r="C558" s="158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</row>
    <row r="559" spans="2:25" ht="13" x14ac:dyDescent="0.15">
      <c r="B559" s="147"/>
      <c r="C559" s="158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</row>
    <row r="560" spans="2:25" ht="13" x14ac:dyDescent="0.15">
      <c r="B560" s="147"/>
      <c r="C560" s="158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</row>
    <row r="561" spans="2:25" ht="13" x14ac:dyDescent="0.15">
      <c r="B561" s="147"/>
      <c r="C561" s="158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</row>
    <row r="562" spans="2:25" ht="13" x14ac:dyDescent="0.15">
      <c r="B562" s="147"/>
      <c r="C562" s="158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</row>
    <row r="563" spans="2:25" ht="13" x14ac:dyDescent="0.15">
      <c r="B563" s="147"/>
      <c r="C563" s="158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</row>
    <row r="564" spans="2:25" ht="13" x14ac:dyDescent="0.15">
      <c r="B564" s="147"/>
      <c r="C564" s="158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</row>
    <row r="565" spans="2:25" ht="13" x14ac:dyDescent="0.15">
      <c r="B565" s="147"/>
      <c r="C565" s="158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</row>
    <row r="566" spans="2:25" ht="13" x14ac:dyDescent="0.15">
      <c r="B566" s="147"/>
      <c r="C566" s="158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</row>
    <row r="567" spans="2:25" ht="13" x14ac:dyDescent="0.15">
      <c r="B567" s="147"/>
      <c r="C567" s="158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</row>
    <row r="568" spans="2:25" ht="13" x14ac:dyDescent="0.15">
      <c r="B568" s="147"/>
      <c r="C568" s="158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</row>
    <row r="569" spans="2:25" ht="13" x14ac:dyDescent="0.15">
      <c r="B569" s="147"/>
      <c r="C569" s="158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</row>
    <row r="570" spans="2:25" ht="13" x14ac:dyDescent="0.15">
      <c r="B570" s="147"/>
      <c r="C570" s="158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</row>
    <row r="571" spans="2:25" ht="13" x14ac:dyDescent="0.15">
      <c r="B571" s="147"/>
      <c r="C571" s="158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</row>
    <row r="572" spans="2:25" ht="13" x14ac:dyDescent="0.15">
      <c r="B572" s="147"/>
      <c r="C572" s="158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</row>
    <row r="573" spans="2:25" ht="13" x14ac:dyDescent="0.15">
      <c r="B573" s="147"/>
      <c r="C573" s="158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</row>
    <row r="574" spans="2:25" ht="13" x14ac:dyDescent="0.15">
      <c r="B574" s="147"/>
      <c r="C574" s="158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</row>
    <row r="575" spans="2:25" ht="13" x14ac:dyDescent="0.15">
      <c r="B575" s="147"/>
      <c r="C575" s="158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</row>
    <row r="576" spans="2:25" ht="13" x14ac:dyDescent="0.15">
      <c r="B576" s="147"/>
      <c r="C576" s="158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</row>
    <row r="577" spans="2:25" ht="13" x14ac:dyDescent="0.15">
      <c r="B577" s="147"/>
      <c r="C577" s="158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</row>
    <row r="578" spans="2:25" ht="13" x14ac:dyDescent="0.15">
      <c r="B578" s="147"/>
      <c r="C578" s="158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</row>
    <row r="579" spans="2:25" ht="13" x14ac:dyDescent="0.15">
      <c r="B579" s="147"/>
      <c r="C579" s="158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</row>
    <row r="580" spans="2:25" ht="13" x14ac:dyDescent="0.15">
      <c r="B580" s="147"/>
      <c r="C580" s="158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</row>
    <row r="581" spans="2:25" ht="13" x14ac:dyDescent="0.15">
      <c r="B581" s="147"/>
      <c r="C581" s="158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</row>
    <row r="582" spans="2:25" ht="13" x14ac:dyDescent="0.15">
      <c r="B582" s="147"/>
      <c r="C582" s="158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</row>
    <row r="583" spans="2:25" ht="13" x14ac:dyDescent="0.15">
      <c r="B583" s="147"/>
      <c r="C583" s="158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</row>
    <row r="584" spans="2:25" ht="13" x14ac:dyDescent="0.15">
      <c r="B584" s="147"/>
      <c r="C584" s="158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</row>
    <row r="585" spans="2:25" ht="13" x14ac:dyDescent="0.15">
      <c r="B585" s="147"/>
      <c r="C585" s="158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</row>
    <row r="586" spans="2:25" ht="13" x14ac:dyDescent="0.15">
      <c r="B586" s="147"/>
      <c r="C586" s="158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</row>
    <row r="587" spans="2:25" ht="13" x14ac:dyDescent="0.15">
      <c r="B587" s="147"/>
      <c r="C587" s="158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</row>
    <row r="588" spans="2:25" ht="13" x14ac:dyDescent="0.15">
      <c r="B588" s="147"/>
      <c r="C588" s="158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</row>
    <row r="589" spans="2:25" ht="13" x14ac:dyDescent="0.15">
      <c r="B589" s="147"/>
      <c r="C589" s="158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</row>
    <row r="590" spans="2:25" ht="13" x14ac:dyDescent="0.15">
      <c r="B590" s="147"/>
      <c r="C590" s="158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</row>
    <row r="591" spans="2:25" ht="13" x14ac:dyDescent="0.15">
      <c r="B591" s="147"/>
      <c r="C591" s="158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</row>
    <row r="592" spans="2:25" ht="13" x14ac:dyDescent="0.15">
      <c r="B592" s="147"/>
      <c r="C592" s="158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</row>
    <row r="593" spans="2:25" ht="13" x14ac:dyDescent="0.15">
      <c r="B593" s="147"/>
      <c r="C593" s="158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</row>
    <row r="594" spans="2:25" ht="13" x14ac:dyDescent="0.15">
      <c r="B594" s="147"/>
      <c r="C594" s="158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</row>
    <row r="595" spans="2:25" ht="13" x14ac:dyDescent="0.15">
      <c r="B595" s="147"/>
      <c r="C595" s="158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</row>
    <row r="596" spans="2:25" ht="13" x14ac:dyDescent="0.15">
      <c r="B596" s="147"/>
      <c r="C596" s="158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</row>
    <row r="597" spans="2:25" ht="13" x14ac:dyDescent="0.15">
      <c r="B597" s="147"/>
      <c r="C597" s="158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</row>
    <row r="598" spans="2:25" ht="13" x14ac:dyDescent="0.15">
      <c r="B598" s="147"/>
      <c r="C598" s="158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</row>
    <row r="599" spans="2:25" ht="13" x14ac:dyDescent="0.15">
      <c r="B599" s="147"/>
      <c r="C599" s="158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</row>
    <row r="600" spans="2:25" ht="13" x14ac:dyDescent="0.15">
      <c r="B600" s="147"/>
      <c r="C600" s="158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</row>
    <row r="601" spans="2:25" ht="13" x14ac:dyDescent="0.15">
      <c r="B601" s="147"/>
      <c r="C601" s="158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</row>
    <row r="602" spans="2:25" ht="13" x14ac:dyDescent="0.15">
      <c r="B602" s="147"/>
      <c r="C602" s="158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</row>
    <row r="603" spans="2:25" ht="13" x14ac:dyDescent="0.15">
      <c r="B603" s="147"/>
      <c r="C603" s="158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</row>
    <row r="604" spans="2:25" ht="13" x14ac:dyDescent="0.15">
      <c r="B604" s="147"/>
      <c r="C604" s="158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</row>
    <row r="605" spans="2:25" ht="13" x14ac:dyDescent="0.15">
      <c r="B605" s="147"/>
      <c r="C605" s="158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</row>
    <row r="606" spans="2:25" ht="13" x14ac:dyDescent="0.15">
      <c r="B606" s="147"/>
      <c r="C606" s="158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</row>
    <row r="607" spans="2:25" ht="13" x14ac:dyDescent="0.15">
      <c r="B607" s="147"/>
      <c r="C607" s="158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</row>
    <row r="608" spans="2:25" ht="13" x14ac:dyDescent="0.15">
      <c r="B608" s="147"/>
      <c r="C608" s="158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</row>
    <row r="609" spans="2:25" ht="13" x14ac:dyDescent="0.15">
      <c r="B609" s="147"/>
      <c r="C609" s="158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</row>
    <row r="610" spans="2:25" ht="13" x14ac:dyDescent="0.15">
      <c r="B610" s="147"/>
      <c r="C610" s="158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</row>
    <row r="611" spans="2:25" ht="13" x14ac:dyDescent="0.15">
      <c r="B611" s="147"/>
      <c r="C611" s="158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</row>
    <row r="612" spans="2:25" ht="13" x14ac:dyDescent="0.15">
      <c r="B612" s="147"/>
      <c r="C612" s="158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</row>
    <row r="613" spans="2:25" ht="13" x14ac:dyDescent="0.15">
      <c r="B613" s="147"/>
      <c r="C613" s="158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</row>
    <row r="614" spans="2:25" ht="13" x14ac:dyDescent="0.15">
      <c r="B614" s="147"/>
      <c r="C614" s="158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</row>
    <row r="615" spans="2:25" ht="13" x14ac:dyDescent="0.15">
      <c r="B615" s="147"/>
      <c r="C615" s="158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</row>
    <row r="616" spans="2:25" ht="13" x14ac:dyDescent="0.15">
      <c r="B616" s="147"/>
      <c r="C616" s="158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</row>
    <row r="617" spans="2:25" ht="13" x14ac:dyDescent="0.15">
      <c r="B617" s="147"/>
      <c r="C617" s="158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</row>
    <row r="618" spans="2:25" ht="13" x14ac:dyDescent="0.15">
      <c r="B618" s="147"/>
      <c r="C618" s="158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</row>
    <row r="619" spans="2:25" ht="13" x14ac:dyDescent="0.15">
      <c r="B619" s="147"/>
      <c r="C619" s="158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</row>
    <row r="620" spans="2:25" ht="13" x14ac:dyDescent="0.15">
      <c r="B620" s="147"/>
      <c r="C620" s="158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</row>
    <row r="621" spans="2:25" ht="13" x14ac:dyDescent="0.15">
      <c r="B621" s="147"/>
      <c r="C621" s="158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</row>
    <row r="622" spans="2:25" ht="13" x14ac:dyDescent="0.15">
      <c r="B622" s="147"/>
      <c r="C622" s="158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</row>
    <row r="623" spans="2:25" ht="13" x14ac:dyDescent="0.15">
      <c r="B623" s="147"/>
      <c r="C623" s="158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</row>
    <row r="624" spans="2:25" ht="13" x14ac:dyDescent="0.15">
      <c r="B624" s="147"/>
      <c r="C624" s="158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</row>
    <row r="625" spans="2:25" ht="13" x14ac:dyDescent="0.15">
      <c r="B625" s="147"/>
      <c r="C625" s="158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</row>
    <row r="626" spans="2:25" ht="13" x14ac:dyDescent="0.15">
      <c r="B626" s="147"/>
      <c r="C626" s="158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</row>
    <row r="627" spans="2:25" ht="13" x14ac:dyDescent="0.15">
      <c r="B627" s="147"/>
      <c r="C627" s="158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</row>
    <row r="628" spans="2:25" ht="13" x14ac:dyDescent="0.15">
      <c r="B628" s="147"/>
      <c r="C628" s="158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</row>
    <row r="629" spans="2:25" ht="13" x14ac:dyDescent="0.15">
      <c r="B629" s="147"/>
      <c r="C629" s="158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</row>
    <row r="630" spans="2:25" ht="13" x14ac:dyDescent="0.15">
      <c r="B630" s="147"/>
      <c r="C630" s="158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</row>
    <row r="631" spans="2:25" ht="13" x14ac:dyDescent="0.15">
      <c r="B631" s="147"/>
      <c r="C631" s="158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</row>
    <row r="632" spans="2:25" ht="13" x14ac:dyDescent="0.15">
      <c r="B632" s="147"/>
      <c r="C632" s="158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</row>
    <row r="633" spans="2:25" ht="13" x14ac:dyDescent="0.15">
      <c r="B633" s="147"/>
      <c r="C633" s="158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</row>
    <row r="634" spans="2:25" ht="13" x14ac:dyDescent="0.15">
      <c r="B634" s="147"/>
      <c r="C634" s="158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</row>
    <row r="635" spans="2:25" ht="13" x14ac:dyDescent="0.15">
      <c r="B635" s="147"/>
      <c r="C635" s="158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</row>
    <row r="636" spans="2:25" ht="13" x14ac:dyDescent="0.15">
      <c r="B636" s="147"/>
      <c r="C636" s="158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</row>
    <row r="637" spans="2:25" ht="13" x14ac:dyDescent="0.15">
      <c r="B637" s="147"/>
      <c r="C637" s="158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</row>
    <row r="638" spans="2:25" ht="13" x14ac:dyDescent="0.15">
      <c r="B638" s="147"/>
      <c r="C638" s="158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</row>
    <row r="639" spans="2:25" ht="13" x14ac:dyDescent="0.15">
      <c r="B639" s="147"/>
      <c r="C639" s="158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</row>
    <row r="640" spans="2:25" ht="13" x14ac:dyDescent="0.15">
      <c r="B640" s="147"/>
      <c r="C640" s="158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</row>
    <row r="641" spans="2:25" ht="13" x14ac:dyDescent="0.15">
      <c r="B641" s="147"/>
      <c r="C641" s="158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</row>
    <row r="642" spans="2:25" ht="13" x14ac:dyDescent="0.15">
      <c r="B642" s="147"/>
      <c r="C642" s="158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</row>
    <row r="643" spans="2:25" ht="13" x14ac:dyDescent="0.15">
      <c r="B643" s="147"/>
      <c r="C643" s="158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</row>
    <row r="644" spans="2:25" ht="13" x14ac:dyDescent="0.15">
      <c r="B644" s="147"/>
      <c r="C644" s="158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</row>
    <row r="645" spans="2:25" ht="13" x14ac:dyDescent="0.15">
      <c r="B645" s="147"/>
      <c r="C645" s="158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</row>
    <row r="646" spans="2:25" ht="13" x14ac:dyDescent="0.15">
      <c r="B646" s="147"/>
      <c r="C646" s="158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</row>
    <row r="647" spans="2:25" ht="13" x14ac:dyDescent="0.15">
      <c r="B647" s="147"/>
      <c r="C647" s="158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</row>
    <row r="648" spans="2:25" ht="13" x14ac:dyDescent="0.15">
      <c r="B648" s="147"/>
      <c r="C648" s="158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</row>
    <row r="649" spans="2:25" ht="13" x14ac:dyDescent="0.15">
      <c r="B649" s="147"/>
      <c r="C649" s="158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</row>
    <row r="650" spans="2:25" ht="13" x14ac:dyDescent="0.15">
      <c r="B650" s="147"/>
      <c r="C650" s="158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</row>
    <row r="651" spans="2:25" ht="13" x14ac:dyDescent="0.15">
      <c r="B651" s="147"/>
      <c r="C651" s="158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</row>
    <row r="652" spans="2:25" ht="13" x14ac:dyDescent="0.15">
      <c r="B652" s="147"/>
      <c r="C652" s="158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</row>
    <row r="653" spans="2:25" ht="13" x14ac:dyDescent="0.15">
      <c r="B653" s="147"/>
      <c r="C653" s="158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</row>
    <row r="654" spans="2:25" ht="13" x14ac:dyDescent="0.15">
      <c r="B654" s="147"/>
      <c r="C654" s="158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</row>
    <row r="655" spans="2:25" ht="13" x14ac:dyDescent="0.15">
      <c r="B655" s="147"/>
      <c r="C655" s="158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</row>
    <row r="656" spans="2:25" ht="13" x14ac:dyDescent="0.15">
      <c r="B656" s="147"/>
      <c r="C656" s="158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</row>
    <row r="657" spans="2:25" ht="13" x14ac:dyDescent="0.15">
      <c r="B657" s="147"/>
      <c r="C657" s="158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</row>
    <row r="658" spans="2:25" ht="13" x14ac:dyDescent="0.15">
      <c r="B658" s="147"/>
      <c r="C658" s="158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</row>
    <row r="659" spans="2:25" ht="13" x14ac:dyDescent="0.15">
      <c r="B659" s="147"/>
      <c r="C659" s="158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</row>
    <row r="660" spans="2:25" ht="13" x14ac:dyDescent="0.15">
      <c r="B660" s="147"/>
      <c r="C660" s="158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</row>
    <row r="661" spans="2:25" ht="13" x14ac:dyDescent="0.15">
      <c r="B661" s="147"/>
      <c r="C661" s="158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</row>
    <row r="662" spans="2:25" ht="13" x14ac:dyDescent="0.15">
      <c r="B662" s="147"/>
      <c r="C662" s="158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</row>
    <row r="663" spans="2:25" ht="13" x14ac:dyDescent="0.15">
      <c r="B663" s="147"/>
      <c r="C663" s="158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</row>
    <row r="664" spans="2:25" ht="13" x14ac:dyDescent="0.15">
      <c r="B664" s="147"/>
      <c r="C664" s="158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</row>
    <row r="665" spans="2:25" ht="13" x14ac:dyDescent="0.15">
      <c r="B665" s="147"/>
      <c r="C665" s="158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</row>
    <row r="666" spans="2:25" ht="13" x14ac:dyDescent="0.15">
      <c r="B666" s="147"/>
      <c r="C666" s="158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</row>
    <row r="667" spans="2:25" ht="13" x14ac:dyDescent="0.15">
      <c r="B667" s="147"/>
      <c r="C667" s="158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</row>
    <row r="668" spans="2:25" ht="13" x14ac:dyDescent="0.15">
      <c r="B668" s="147"/>
      <c r="C668" s="158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</row>
    <row r="669" spans="2:25" ht="13" x14ac:dyDescent="0.15">
      <c r="B669" s="147"/>
      <c r="C669" s="158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</row>
    <row r="670" spans="2:25" ht="13" x14ac:dyDescent="0.15">
      <c r="B670" s="147"/>
      <c r="C670" s="158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</row>
    <row r="671" spans="2:25" ht="13" x14ac:dyDescent="0.15">
      <c r="B671" s="147"/>
      <c r="C671" s="158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</row>
    <row r="672" spans="2:25" ht="13" x14ac:dyDescent="0.15">
      <c r="B672" s="147"/>
      <c r="C672" s="158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</row>
    <row r="673" spans="2:25" ht="13" x14ac:dyDescent="0.15">
      <c r="B673" s="147"/>
      <c r="C673" s="158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</row>
    <row r="674" spans="2:25" ht="13" x14ac:dyDescent="0.15">
      <c r="B674" s="147"/>
      <c r="C674" s="158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</row>
    <row r="675" spans="2:25" ht="13" x14ac:dyDescent="0.15">
      <c r="B675" s="147"/>
      <c r="C675" s="158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</row>
    <row r="676" spans="2:25" ht="13" x14ac:dyDescent="0.15">
      <c r="B676" s="147"/>
      <c r="C676" s="158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</row>
    <row r="677" spans="2:25" ht="13" x14ac:dyDescent="0.15">
      <c r="B677" s="147"/>
      <c r="C677" s="158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</row>
    <row r="678" spans="2:25" ht="13" x14ac:dyDescent="0.15">
      <c r="B678" s="147"/>
      <c r="C678" s="158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</row>
    <row r="679" spans="2:25" ht="13" x14ac:dyDescent="0.15">
      <c r="B679" s="147"/>
      <c r="C679" s="158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</row>
    <row r="680" spans="2:25" ht="13" x14ac:dyDescent="0.15">
      <c r="B680" s="147"/>
      <c r="C680" s="158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</row>
    <row r="681" spans="2:25" ht="13" x14ac:dyDescent="0.15">
      <c r="B681" s="147"/>
      <c r="C681" s="158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</row>
    <row r="682" spans="2:25" ht="13" x14ac:dyDescent="0.15">
      <c r="B682" s="147"/>
      <c r="C682" s="158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</row>
    <row r="683" spans="2:25" ht="13" x14ac:dyDescent="0.15">
      <c r="B683" s="147"/>
      <c r="C683" s="158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</row>
    <row r="684" spans="2:25" ht="13" x14ac:dyDescent="0.15">
      <c r="B684" s="147"/>
      <c r="C684" s="158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</row>
    <row r="685" spans="2:25" ht="13" x14ac:dyDescent="0.15">
      <c r="B685" s="147"/>
      <c r="C685" s="158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</row>
    <row r="686" spans="2:25" ht="13" x14ac:dyDescent="0.15">
      <c r="B686" s="147"/>
      <c r="C686" s="158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</row>
    <row r="687" spans="2:25" ht="13" x14ac:dyDescent="0.15">
      <c r="B687" s="147"/>
      <c r="C687" s="158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</row>
    <row r="688" spans="2:25" ht="13" x14ac:dyDescent="0.15">
      <c r="B688" s="147"/>
      <c r="C688" s="158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</row>
    <row r="689" spans="2:25" ht="13" x14ac:dyDescent="0.15">
      <c r="B689" s="147"/>
      <c r="C689" s="158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</row>
    <row r="690" spans="2:25" ht="13" x14ac:dyDescent="0.15">
      <c r="B690" s="147"/>
      <c r="C690" s="158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</row>
    <row r="691" spans="2:25" ht="13" x14ac:dyDescent="0.15">
      <c r="B691" s="147"/>
      <c r="C691" s="158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</row>
    <row r="692" spans="2:25" ht="13" x14ac:dyDescent="0.15">
      <c r="B692" s="147"/>
      <c r="C692" s="158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</row>
    <row r="693" spans="2:25" ht="13" x14ac:dyDescent="0.15">
      <c r="B693" s="147"/>
      <c r="C693" s="158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</row>
    <row r="694" spans="2:25" ht="13" x14ac:dyDescent="0.15">
      <c r="B694" s="147"/>
      <c r="C694" s="158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</row>
    <row r="695" spans="2:25" ht="13" x14ac:dyDescent="0.15">
      <c r="B695" s="147"/>
      <c r="C695" s="158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</row>
    <row r="696" spans="2:25" ht="13" x14ac:dyDescent="0.15">
      <c r="B696" s="147"/>
      <c r="C696" s="158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</row>
    <row r="697" spans="2:25" ht="13" x14ac:dyDescent="0.15">
      <c r="B697" s="147"/>
      <c r="C697" s="158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</row>
    <row r="698" spans="2:25" ht="13" x14ac:dyDescent="0.15">
      <c r="B698" s="147"/>
      <c r="C698" s="158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</row>
    <row r="699" spans="2:25" ht="13" x14ac:dyDescent="0.15">
      <c r="B699" s="147"/>
      <c r="C699" s="158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</row>
    <row r="700" spans="2:25" ht="13" x14ac:dyDescent="0.15">
      <c r="B700" s="147"/>
      <c r="C700" s="158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</row>
    <row r="701" spans="2:25" ht="13" x14ac:dyDescent="0.15">
      <c r="B701" s="147"/>
      <c r="C701" s="158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</row>
    <row r="702" spans="2:25" ht="13" x14ac:dyDescent="0.15">
      <c r="B702" s="147"/>
      <c r="C702" s="158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</row>
    <row r="703" spans="2:25" ht="13" x14ac:dyDescent="0.15">
      <c r="B703" s="147"/>
      <c r="C703" s="158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</row>
    <row r="704" spans="2:25" ht="13" x14ac:dyDescent="0.15">
      <c r="B704" s="147"/>
      <c r="C704" s="158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</row>
    <row r="705" spans="2:25" ht="13" x14ac:dyDescent="0.15">
      <c r="B705" s="147"/>
      <c r="C705" s="158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</row>
    <row r="706" spans="2:25" ht="13" x14ac:dyDescent="0.15">
      <c r="B706" s="147"/>
      <c r="C706" s="158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</row>
    <row r="707" spans="2:25" ht="13" x14ac:dyDescent="0.15">
      <c r="B707" s="147"/>
      <c r="C707" s="158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</row>
    <row r="708" spans="2:25" ht="13" x14ac:dyDescent="0.15">
      <c r="B708" s="147"/>
      <c r="C708" s="158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</row>
    <row r="709" spans="2:25" ht="13" x14ac:dyDescent="0.15">
      <c r="B709" s="147"/>
      <c r="C709" s="158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</row>
    <row r="710" spans="2:25" ht="13" x14ac:dyDescent="0.15">
      <c r="B710" s="147"/>
      <c r="C710" s="158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</row>
    <row r="711" spans="2:25" ht="13" x14ac:dyDescent="0.15">
      <c r="B711" s="147"/>
      <c r="C711" s="158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</row>
    <row r="712" spans="2:25" ht="13" x14ac:dyDescent="0.15">
      <c r="B712" s="147"/>
      <c r="C712" s="158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</row>
    <row r="713" spans="2:25" ht="13" x14ac:dyDescent="0.15">
      <c r="B713" s="147"/>
      <c r="C713" s="158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</row>
    <row r="714" spans="2:25" ht="13" x14ac:dyDescent="0.15">
      <c r="B714" s="147"/>
      <c r="C714" s="158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</row>
    <row r="715" spans="2:25" ht="13" x14ac:dyDescent="0.15">
      <c r="B715" s="147"/>
      <c r="C715" s="158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</row>
    <row r="716" spans="2:25" ht="13" x14ac:dyDescent="0.15">
      <c r="B716" s="147"/>
      <c r="C716" s="158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</row>
    <row r="717" spans="2:25" ht="13" x14ac:dyDescent="0.15">
      <c r="B717" s="147"/>
      <c r="C717" s="158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</row>
    <row r="718" spans="2:25" ht="13" x14ac:dyDescent="0.15">
      <c r="B718" s="147"/>
      <c r="C718" s="158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</row>
    <row r="719" spans="2:25" ht="13" x14ac:dyDescent="0.15">
      <c r="B719" s="147"/>
      <c r="C719" s="158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</row>
    <row r="720" spans="2:25" ht="13" x14ac:dyDescent="0.15">
      <c r="B720" s="147"/>
      <c r="C720" s="158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</row>
    <row r="721" spans="2:25" ht="13" x14ac:dyDescent="0.15">
      <c r="B721" s="147"/>
      <c r="C721" s="158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</row>
    <row r="722" spans="2:25" ht="13" x14ac:dyDescent="0.15">
      <c r="B722" s="147"/>
      <c r="C722" s="158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</row>
    <row r="723" spans="2:25" ht="13" x14ac:dyDescent="0.15">
      <c r="B723" s="147"/>
      <c r="C723" s="158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</row>
    <row r="724" spans="2:25" ht="13" x14ac:dyDescent="0.15">
      <c r="B724" s="147"/>
      <c r="C724" s="158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</row>
    <row r="725" spans="2:25" ht="13" x14ac:dyDescent="0.15">
      <c r="B725" s="147"/>
      <c r="C725" s="158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</row>
    <row r="726" spans="2:25" ht="13" x14ac:dyDescent="0.15">
      <c r="B726" s="147"/>
      <c r="C726" s="158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</row>
    <row r="727" spans="2:25" ht="13" x14ac:dyDescent="0.15">
      <c r="B727" s="147"/>
      <c r="C727" s="158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</row>
    <row r="728" spans="2:25" ht="13" x14ac:dyDescent="0.15">
      <c r="B728" s="147"/>
      <c r="C728" s="158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</row>
    <row r="729" spans="2:25" ht="13" x14ac:dyDescent="0.15">
      <c r="B729" s="147"/>
      <c r="C729" s="158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</row>
    <row r="730" spans="2:25" ht="13" x14ac:dyDescent="0.15">
      <c r="B730" s="147"/>
      <c r="C730" s="158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</row>
    <row r="731" spans="2:25" ht="13" x14ac:dyDescent="0.15">
      <c r="B731" s="147"/>
      <c r="C731" s="158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</row>
    <row r="732" spans="2:25" ht="13" x14ac:dyDescent="0.15">
      <c r="B732" s="147"/>
      <c r="C732" s="158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</row>
    <row r="733" spans="2:25" ht="13" x14ac:dyDescent="0.15">
      <c r="B733" s="147"/>
      <c r="C733" s="158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</row>
    <row r="734" spans="2:25" ht="13" x14ac:dyDescent="0.15">
      <c r="B734" s="147"/>
      <c r="C734" s="158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</row>
    <row r="735" spans="2:25" ht="13" x14ac:dyDescent="0.15">
      <c r="B735" s="147"/>
      <c r="C735" s="158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</row>
    <row r="736" spans="2:25" ht="13" x14ac:dyDescent="0.15">
      <c r="B736" s="147"/>
      <c r="C736" s="158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</row>
    <row r="737" spans="2:25" ht="13" x14ac:dyDescent="0.15">
      <c r="B737" s="147"/>
      <c r="C737" s="158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</row>
    <row r="738" spans="2:25" ht="13" x14ac:dyDescent="0.15">
      <c r="B738" s="147"/>
      <c r="C738" s="158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</row>
    <row r="739" spans="2:25" ht="13" x14ac:dyDescent="0.15">
      <c r="B739" s="147"/>
      <c r="C739" s="158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</row>
    <row r="740" spans="2:25" ht="13" x14ac:dyDescent="0.15">
      <c r="B740" s="147"/>
      <c r="C740" s="158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</row>
    <row r="741" spans="2:25" ht="13" x14ac:dyDescent="0.15">
      <c r="B741" s="147"/>
      <c r="C741" s="158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</row>
    <row r="742" spans="2:25" ht="13" x14ac:dyDescent="0.15">
      <c r="B742" s="147"/>
      <c r="C742" s="158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</row>
    <row r="743" spans="2:25" ht="13" x14ac:dyDescent="0.15">
      <c r="B743" s="147"/>
      <c r="C743" s="158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</row>
    <row r="744" spans="2:25" ht="13" x14ac:dyDescent="0.15">
      <c r="B744" s="147"/>
      <c r="C744" s="158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</row>
    <row r="745" spans="2:25" ht="13" x14ac:dyDescent="0.15">
      <c r="B745" s="147"/>
      <c r="C745" s="158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</row>
    <row r="746" spans="2:25" ht="13" x14ac:dyDescent="0.15">
      <c r="B746" s="147"/>
      <c r="C746" s="158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</row>
    <row r="747" spans="2:25" ht="13" x14ac:dyDescent="0.15">
      <c r="B747" s="147"/>
      <c r="C747" s="158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</row>
    <row r="748" spans="2:25" ht="13" x14ac:dyDescent="0.15">
      <c r="B748" s="147"/>
      <c r="C748" s="158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</row>
    <row r="749" spans="2:25" ht="13" x14ac:dyDescent="0.15">
      <c r="B749" s="147"/>
      <c r="C749" s="158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</row>
    <row r="750" spans="2:25" ht="13" x14ac:dyDescent="0.15">
      <c r="B750" s="147"/>
      <c r="C750" s="158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</row>
    <row r="751" spans="2:25" ht="13" x14ac:dyDescent="0.15">
      <c r="B751" s="147"/>
      <c r="C751" s="158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</row>
    <row r="752" spans="2:25" ht="13" x14ac:dyDescent="0.15">
      <c r="B752" s="147"/>
      <c r="C752" s="158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</row>
    <row r="753" spans="2:25" ht="13" x14ac:dyDescent="0.15">
      <c r="B753" s="147"/>
      <c r="C753" s="158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</row>
    <row r="754" spans="2:25" ht="13" x14ac:dyDescent="0.15">
      <c r="B754" s="147"/>
      <c r="C754" s="158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</row>
    <row r="755" spans="2:25" ht="13" x14ac:dyDescent="0.15">
      <c r="B755" s="147"/>
      <c r="C755" s="158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</row>
    <row r="756" spans="2:25" ht="13" x14ac:dyDescent="0.15">
      <c r="B756" s="147"/>
      <c r="C756" s="158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</row>
    <row r="757" spans="2:25" ht="13" x14ac:dyDescent="0.15">
      <c r="B757" s="147"/>
      <c r="C757" s="158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</row>
    <row r="758" spans="2:25" ht="13" x14ac:dyDescent="0.15">
      <c r="B758" s="147"/>
      <c r="C758" s="158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</row>
    <row r="759" spans="2:25" ht="13" x14ac:dyDescent="0.15">
      <c r="B759" s="147"/>
      <c r="C759" s="158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</row>
    <row r="760" spans="2:25" ht="13" x14ac:dyDescent="0.15">
      <c r="B760" s="147"/>
      <c r="C760" s="158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</row>
    <row r="761" spans="2:25" ht="13" x14ac:dyDescent="0.15">
      <c r="B761" s="147"/>
      <c r="C761" s="158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</row>
    <row r="762" spans="2:25" ht="13" x14ac:dyDescent="0.15">
      <c r="B762" s="147"/>
      <c r="C762" s="158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</row>
    <row r="763" spans="2:25" ht="13" x14ac:dyDescent="0.15">
      <c r="B763" s="147"/>
      <c r="C763" s="158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</row>
    <row r="764" spans="2:25" ht="13" x14ac:dyDescent="0.15">
      <c r="B764" s="147"/>
      <c r="C764" s="158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</row>
    <row r="765" spans="2:25" ht="13" x14ac:dyDescent="0.15">
      <c r="B765" s="147"/>
      <c r="C765" s="158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</row>
    <row r="766" spans="2:25" ht="13" x14ac:dyDescent="0.15">
      <c r="B766" s="147"/>
      <c r="C766" s="158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</row>
    <row r="767" spans="2:25" ht="13" x14ac:dyDescent="0.15">
      <c r="B767" s="147"/>
      <c r="C767" s="158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</row>
    <row r="768" spans="2:25" ht="13" x14ac:dyDescent="0.15">
      <c r="B768" s="147"/>
      <c r="C768" s="158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</row>
    <row r="769" spans="2:25" ht="13" x14ac:dyDescent="0.15">
      <c r="B769" s="147"/>
      <c r="C769" s="158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</row>
    <row r="770" spans="2:25" ht="13" x14ac:dyDescent="0.15">
      <c r="B770" s="147"/>
      <c r="C770" s="158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</row>
    <row r="771" spans="2:25" ht="13" x14ac:dyDescent="0.15">
      <c r="B771" s="147"/>
      <c r="C771" s="158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</row>
    <row r="772" spans="2:25" ht="13" x14ac:dyDescent="0.15">
      <c r="B772" s="147"/>
      <c r="C772" s="158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</row>
    <row r="773" spans="2:25" ht="13" x14ac:dyDescent="0.15">
      <c r="B773" s="147"/>
      <c r="C773" s="158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</row>
    <row r="774" spans="2:25" ht="13" x14ac:dyDescent="0.15">
      <c r="B774" s="147"/>
      <c r="C774" s="158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</row>
    <row r="775" spans="2:25" ht="13" x14ac:dyDescent="0.15">
      <c r="B775" s="147"/>
      <c r="C775" s="158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</row>
    <row r="776" spans="2:25" ht="13" x14ac:dyDescent="0.15">
      <c r="B776" s="147"/>
      <c r="C776" s="158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</row>
    <row r="777" spans="2:25" ht="13" x14ac:dyDescent="0.15">
      <c r="B777" s="147"/>
      <c r="C777" s="158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</row>
    <row r="778" spans="2:25" ht="13" x14ac:dyDescent="0.15">
      <c r="B778" s="147"/>
      <c r="C778" s="158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</row>
    <row r="779" spans="2:25" ht="13" x14ac:dyDescent="0.15">
      <c r="B779" s="147"/>
      <c r="C779" s="158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</row>
    <row r="780" spans="2:25" ht="13" x14ac:dyDescent="0.15">
      <c r="B780" s="147"/>
      <c r="C780" s="158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</row>
    <row r="781" spans="2:25" ht="13" x14ac:dyDescent="0.15">
      <c r="B781" s="147"/>
      <c r="C781" s="158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</row>
    <row r="782" spans="2:25" ht="13" x14ac:dyDescent="0.15">
      <c r="B782" s="147"/>
      <c r="C782" s="158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</row>
    <row r="783" spans="2:25" ht="13" x14ac:dyDescent="0.15">
      <c r="B783" s="147"/>
      <c r="C783" s="158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</row>
    <row r="784" spans="2:25" ht="13" x14ac:dyDescent="0.15">
      <c r="B784" s="147"/>
      <c r="C784" s="158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</row>
    <row r="785" spans="2:25" ht="13" x14ac:dyDescent="0.15">
      <c r="B785" s="147"/>
      <c r="C785" s="158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</row>
    <row r="786" spans="2:25" ht="13" x14ac:dyDescent="0.15">
      <c r="B786" s="147"/>
      <c r="C786" s="158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</row>
    <row r="787" spans="2:25" ht="13" x14ac:dyDescent="0.15">
      <c r="B787" s="147"/>
      <c r="C787" s="158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</row>
    <row r="788" spans="2:25" ht="13" x14ac:dyDescent="0.15">
      <c r="B788" s="147"/>
      <c r="C788" s="158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</row>
    <row r="789" spans="2:25" ht="13" x14ac:dyDescent="0.15">
      <c r="B789" s="147"/>
      <c r="C789" s="158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</row>
    <row r="790" spans="2:25" ht="13" x14ac:dyDescent="0.15">
      <c r="B790" s="147"/>
      <c r="C790" s="158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</row>
    <row r="791" spans="2:25" ht="13" x14ac:dyDescent="0.15">
      <c r="B791" s="147"/>
      <c r="C791" s="158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</row>
    <row r="792" spans="2:25" ht="13" x14ac:dyDescent="0.15">
      <c r="B792" s="147"/>
      <c r="C792" s="158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</row>
    <row r="793" spans="2:25" ht="13" x14ac:dyDescent="0.15">
      <c r="B793" s="147"/>
      <c r="C793" s="158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</row>
    <row r="794" spans="2:25" ht="13" x14ac:dyDescent="0.15">
      <c r="B794" s="147"/>
      <c r="C794" s="158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</row>
    <row r="795" spans="2:25" ht="13" x14ac:dyDescent="0.15">
      <c r="B795" s="147"/>
      <c r="C795" s="158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</row>
    <row r="796" spans="2:25" ht="13" x14ac:dyDescent="0.15">
      <c r="B796" s="147"/>
      <c r="C796" s="158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</row>
    <row r="797" spans="2:25" ht="13" x14ac:dyDescent="0.15">
      <c r="B797" s="147"/>
      <c r="C797" s="158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</row>
    <row r="798" spans="2:25" ht="13" x14ac:dyDescent="0.15">
      <c r="B798" s="147"/>
      <c r="C798" s="158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</row>
    <row r="799" spans="2:25" ht="13" x14ac:dyDescent="0.15">
      <c r="B799" s="147"/>
      <c r="C799" s="158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</row>
    <row r="800" spans="2:25" ht="13" x14ac:dyDescent="0.15">
      <c r="B800" s="147"/>
      <c r="C800" s="158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</row>
    <row r="801" spans="2:25" ht="13" x14ac:dyDescent="0.15">
      <c r="B801" s="147"/>
      <c r="C801" s="158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</row>
    <row r="802" spans="2:25" ht="13" x14ac:dyDescent="0.15">
      <c r="B802" s="147"/>
      <c r="C802" s="158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</row>
    <row r="803" spans="2:25" ht="13" x14ac:dyDescent="0.15">
      <c r="B803" s="147"/>
      <c r="C803" s="158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</row>
    <row r="804" spans="2:25" ht="13" x14ac:dyDescent="0.15">
      <c r="B804" s="147"/>
      <c r="C804" s="158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</row>
    <row r="805" spans="2:25" ht="13" x14ac:dyDescent="0.15">
      <c r="B805" s="147"/>
      <c r="C805" s="158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</row>
    <row r="806" spans="2:25" ht="13" x14ac:dyDescent="0.15">
      <c r="B806" s="147"/>
      <c r="C806" s="158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</row>
    <row r="807" spans="2:25" ht="13" x14ac:dyDescent="0.15">
      <c r="B807" s="147"/>
      <c r="C807" s="158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</row>
    <row r="808" spans="2:25" ht="13" x14ac:dyDescent="0.15">
      <c r="B808" s="147"/>
      <c r="C808" s="158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</row>
    <row r="809" spans="2:25" ht="13" x14ac:dyDescent="0.15">
      <c r="B809" s="147"/>
      <c r="C809" s="158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</row>
    <row r="810" spans="2:25" ht="13" x14ac:dyDescent="0.15">
      <c r="B810" s="147"/>
      <c r="C810" s="158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</row>
    <row r="811" spans="2:25" ht="13" x14ac:dyDescent="0.15">
      <c r="B811" s="147"/>
      <c r="C811" s="158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</row>
    <row r="812" spans="2:25" ht="13" x14ac:dyDescent="0.15">
      <c r="B812" s="147"/>
      <c r="C812" s="158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</row>
    <row r="813" spans="2:25" ht="13" x14ac:dyDescent="0.15">
      <c r="B813" s="147"/>
      <c r="C813" s="158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</row>
    <row r="814" spans="2:25" ht="13" x14ac:dyDescent="0.15">
      <c r="B814" s="147"/>
      <c r="C814" s="158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</row>
    <row r="815" spans="2:25" ht="13" x14ac:dyDescent="0.15">
      <c r="B815" s="147"/>
      <c r="C815" s="158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</row>
    <row r="816" spans="2:25" ht="13" x14ac:dyDescent="0.15">
      <c r="B816" s="147"/>
      <c r="C816" s="158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</row>
    <row r="817" spans="2:25" ht="13" x14ac:dyDescent="0.15">
      <c r="B817" s="147"/>
      <c r="C817" s="158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</row>
    <row r="818" spans="2:25" ht="13" x14ac:dyDescent="0.15">
      <c r="B818" s="147"/>
      <c r="C818" s="158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</row>
    <row r="819" spans="2:25" ht="13" x14ac:dyDescent="0.15">
      <c r="B819" s="147"/>
      <c r="C819" s="158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</row>
    <row r="820" spans="2:25" ht="13" x14ac:dyDescent="0.15">
      <c r="B820" s="147"/>
      <c r="C820" s="158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</row>
    <row r="821" spans="2:25" ht="13" x14ac:dyDescent="0.15">
      <c r="B821" s="147"/>
      <c r="C821" s="158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</row>
    <row r="822" spans="2:25" ht="13" x14ac:dyDescent="0.15">
      <c r="B822" s="147"/>
      <c r="C822" s="158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</row>
    <row r="823" spans="2:25" ht="13" x14ac:dyDescent="0.15">
      <c r="B823" s="147"/>
      <c r="C823" s="158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</row>
    <row r="824" spans="2:25" ht="13" x14ac:dyDescent="0.15">
      <c r="B824" s="147"/>
      <c r="C824" s="158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</row>
    <row r="825" spans="2:25" ht="13" x14ac:dyDescent="0.15">
      <c r="B825" s="147"/>
      <c r="C825" s="158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</row>
    <row r="826" spans="2:25" ht="13" x14ac:dyDescent="0.15">
      <c r="B826" s="147"/>
      <c r="C826" s="158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</row>
    <row r="827" spans="2:25" ht="13" x14ac:dyDescent="0.15">
      <c r="B827" s="147"/>
      <c r="C827" s="158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</row>
    <row r="828" spans="2:25" ht="13" x14ac:dyDescent="0.15">
      <c r="B828" s="147"/>
      <c r="C828" s="158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</row>
    <row r="829" spans="2:25" ht="13" x14ac:dyDescent="0.15">
      <c r="B829" s="147"/>
      <c r="C829" s="158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</row>
    <row r="830" spans="2:25" ht="13" x14ac:dyDescent="0.15">
      <c r="B830" s="147"/>
      <c r="C830" s="158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</row>
    <row r="831" spans="2:25" ht="13" x14ac:dyDescent="0.15">
      <c r="B831" s="147"/>
      <c r="C831" s="158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</row>
    <row r="832" spans="2:25" ht="13" x14ac:dyDescent="0.15">
      <c r="B832" s="147"/>
      <c r="C832" s="158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</row>
    <row r="833" spans="2:25" ht="13" x14ac:dyDescent="0.15">
      <c r="B833" s="147"/>
      <c r="C833" s="158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</row>
    <row r="834" spans="2:25" ht="13" x14ac:dyDescent="0.15">
      <c r="B834" s="147"/>
      <c r="C834" s="158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</row>
    <row r="835" spans="2:25" ht="13" x14ac:dyDescent="0.15">
      <c r="B835" s="147"/>
      <c r="C835" s="158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</row>
    <row r="836" spans="2:25" ht="13" x14ac:dyDescent="0.15">
      <c r="B836" s="147"/>
      <c r="C836" s="158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</row>
    <row r="837" spans="2:25" ht="13" x14ac:dyDescent="0.15">
      <c r="B837" s="147"/>
      <c r="C837" s="158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</row>
    <row r="838" spans="2:25" ht="13" x14ac:dyDescent="0.15">
      <c r="B838" s="147"/>
      <c r="C838" s="158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</row>
    <row r="839" spans="2:25" ht="13" x14ac:dyDescent="0.15">
      <c r="B839" s="147"/>
      <c r="C839" s="158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</row>
    <row r="840" spans="2:25" ht="13" x14ac:dyDescent="0.15">
      <c r="B840" s="147"/>
      <c r="C840" s="158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</row>
    <row r="841" spans="2:25" ht="13" x14ac:dyDescent="0.15">
      <c r="B841" s="147"/>
      <c r="C841" s="158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</row>
    <row r="842" spans="2:25" ht="13" x14ac:dyDescent="0.15">
      <c r="B842" s="147"/>
      <c r="C842" s="158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</row>
    <row r="843" spans="2:25" ht="13" x14ac:dyDescent="0.15">
      <c r="B843" s="147"/>
      <c r="C843" s="158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</row>
    <row r="844" spans="2:25" ht="13" x14ac:dyDescent="0.15">
      <c r="B844" s="147"/>
      <c r="C844" s="158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</row>
    <row r="845" spans="2:25" ht="13" x14ac:dyDescent="0.15">
      <c r="B845" s="147"/>
      <c r="C845" s="158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</row>
    <row r="846" spans="2:25" ht="13" x14ac:dyDescent="0.15">
      <c r="B846" s="147"/>
      <c r="C846" s="158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</row>
    <row r="847" spans="2:25" ht="13" x14ac:dyDescent="0.15">
      <c r="B847" s="147"/>
      <c r="C847" s="158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</row>
    <row r="848" spans="2:25" ht="13" x14ac:dyDescent="0.15">
      <c r="B848" s="147"/>
      <c r="C848" s="158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</row>
    <row r="849" spans="2:25" ht="13" x14ac:dyDescent="0.15">
      <c r="B849" s="147"/>
      <c r="C849" s="158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</row>
    <row r="850" spans="2:25" ht="13" x14ac:dyDescent="0.15">
      <c r="B850" s="147"/>
      <c r="C850" s="158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</row>
    <row r="851" spans="2:25" ht="13" x14ac:dyDescent="0.15">
      <c r="B851" s="147"/>
      <c r="C851" s="158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</row>
    <row r="852" spans="2:25" ht="13" x14ac:dyDescent="0.15">
      <c r="B852" s="147"/>
      <c r="C852" s="158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</row>
    <row r="853" spans="2:25" ht="13" x14ac:dyDescent="0.15">
      <c r="B853" s="147"/>
      <c r="C853" s="158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</row>
    <row r="854" spans="2:25" ht="13" x14ac:dyDescent="0.15">
      <c r="B854" s="147"/>
      <c r="C854" s="158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</row>
    <row r="855" spans="2:25" ht="13" x14ac:dyDescent="0.15">
      <c r="B855" s="147"/>
      <c r="C855" s="158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</row>
    <row r="856" spans="2:25" ht="13" x14ac:dyDescent="0.15">
      <c r="B856" s="147"/>
      <c r="C856" s="158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</row>
    <row r="857" spans="2:25" ht="13" x14ac:dyDescent="0.15">
      <c r="B857" s="147"/>
      <c r="C857" s="158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</row>
    <row r="858" spans="2:25" ht="13" x14ac:dyDescent="0.15">
      <c r="B858" s="147"/>
      <c r="C858" s="158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</row>
    <row r="859" spans="2:25" ht="13" x14ac:dyDescent="0.15">
      <c r="B859" s="147"/>
      <c r="C859" s="158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</row>
    <row r="860" spans="2:25" ht="13" x14ac:dyDescent="0.15">
      <c r="B860" s="147"/>
      <c r="C860" s="158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</row>
    <row r="861" spans="2:25" ht="13" x14ac:dyDescent="0.15">
      <c r="B861" s="147"/>
      <c r="C861" s="158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</row>
    <row r="862" spans="2:25" ht="13" x14ac:dyDescent="0.15">
      <c r="B862" s="147"/>
      <c r="C862" s="158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</row>
    <row r="863" spans="2:25" ht="13" x14ac:dyDescent="0.15">
      <c r="B863" s="147"/>
      <c r="C863" s="158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</row>
    <row r="864" spans="2:25" ht="13" x14ac:dyDescent="0.15">
      <c r="B864" s="147"/>
      <c r="C864" s="158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</row>
    <row r="865" spans="2:25" ht="13" x14ac:dyDescent="0.15">
      <c r="B865" s="147"/>
      <c r="C865" s="158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</row>
    <row r="866" spans="2:25" ht="13" x14ac:dyDescent="0.15">
      <c r="B866" s="147"/>
      <c r="C866" s="158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</row>
    <row r="867" spans="2:25" ht="13" x14ac:dyDescent="0.15">
      <c r="B867" s="147"/>
      <c r="C867" s="158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</row>
    <row r="868" spans="2:25" ht="13" x14ac:dyDescent="0.15">
      <c r="B868" s="147"/>
      <c r="C868" s="158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</row>
    <row r="869" spans="2:25" ht="13" x14ac:dyDescent="0.15">
      <c r="B869" s="147"/>
      <c r="C869" s="158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</row>
    <row r="870" spans="2:25" ht="13" x14ac:dyDescent="0.15">
      <c r="B870" s="147"/>
      <c r="C870" s="158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</row>
    <row r="871" spans="2:25" ht="13" x14ac:dyDescent="0.15">
      <c r="B871" s="147"/>
      <c r="C871" s="158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</row>
    <row r="872" spans="2:25" ht="13" x14ac:dyDescent="0.15">
      <c r="B872" s="147"/>
      <c r="C872" s="158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</row>
    <row r="873" spans="2:25" ht="13" x14ac:dyDescent="0.15">
      <c r="B873" s="147"/>
      <c r="C873" s="158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</row>
    <row r="874" spans="2:25" ht="13" x14ac:dyDescent="0.15">
      <c r="B874" s="147"/>
      <c r="C874" s="158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</row>
    <row r="875" spans="2:25" ht="13" x14ac:dyDescent="0.15">
      <c r="B875" s="147"/>
      <c r="C875" s="158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</row>
    <row r="876" spans="2:25" ht="13" x14ac:dyDescent="0.15">
      <c r="B876" s="147"/>
      <c r="C876" s="158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</row>
    <row r="877" spans="2:25" ht="13" x14ac:dyDescent="0.15">
      <c r="B877" s="147"/>
      <c r="C877" s="158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</row>
    <row r="878" spans="2:25" ht="13" x14ac:dyDescent="0.15">
      <c r="B878" s="147"/>
      <c r="C878" s="158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</row>
    <row r="879" spans="2:25" ht="13" x14ac:dyDescent="0.15">
      <c r="B879" s="147"/>
      <c r="C879" s="158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</row>
    <row r="880" spans="2:25" ht="13" x14ac:dyDescent="0.15">
      <c r="B880" s="147"/>
      <c r="C880" s="158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</row>
    <row r="881" spans="2:25" ht="13" x14ac:dyDescent="0.15">
      <c r="B881" s="147"/>
      <c r="C881" s="158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</row>
    <row r="882" spans="2:25" ht="13" x14ac:dyDescent="0.15">
      <c r="B882" s="147"/>
      <c r="C882" s="158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</row>
    <row r="883" spans="2:25" ht="13" x14ac:dyDescent="0.15">
      <c r="B883" s="147"/>
      <c r="C883" s="158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</row>
    <row r="884" spans="2:25" ht="13" x14ac:dyDescent="0.15">
      <c r="B884" s="147"/>
      <c r="C884" s="158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</row>
    <row r="885" spans="2:25" ht="13" x14ac:dyDescent="0.15">
      <c r="B885" s="147"/>
      <c r="C885" s="158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</row>
    <row r="886" spans="2:25" ht="13" x14ac:dyDescent="0.15">
      <c r="B886" s="147"/>
      <c r="C886" s="158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</row>
    <row r="887" spans="2:25" ht="13" x14ac:dyDescent="0.15">
      <c r="B887" s="147"/>
      <c r="C887" s="158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</row>
    <row r="888" spans="2:25" ht="13" x14ac:dyDescent="0.15">
      <c r="B888" s="147"/>
      <c r="C888" s="158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</row>
    <row r="889" spans="2:25" ht="13" x14ac:dyDescent="0.15">
      <c r="B889" s="147"/>
      <c r="C889" s="158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</row>
    <row r="890" spans="2:25" ht="13" x14ac:dyDescent="0.15">
      <c r="B890" s="147"/>
      <c r="C890" s="158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</row>
    <row r="891" spans="2:25" ht="13" x14ac:dyDescent="0.15">
      <c r="B891" s="147"/>
      <c r="C891" s="158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</row>
    <row r="892" spans="2:25" ht="13" x14ac:dyDescent="0.15">
      <c r="B892" s="147"/>
      <c r="C892" s="158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</row>
    <row r="893" spans="2:25" ht="13" x14ac:dyDescent="0.15">
      <c r="B893" s="147"/>
      <c r="C893" s="158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</row>
    <row r="894" spans="2:25" ht="13" x14ac:dyDescent="0.15">
      <c r="B894" s="147"/>
      <c r="C894" s="158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</row>
    <row r="895" spans="2:25" ht="13" x14ac:dyDescent="0.15">
      <c r="B895" s="147"/>
      <c r="C895" s="158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</row>
    <row r="896" spans="2:25" ht="13" x14ac:dyDescent="0.15">
      <c r="B896" s="147"/>
      <c r="C896" s="158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</row>
    <row r="897" spans="2:25" ht="13" x14ac:dyDescent="0.15">
      <c r="B897" s="147"/>
      <c r="C897" s="158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</row>
    <row r="898" spans="2:25" ht="13" x14ac:dyDescent="0.15">
      <c r="B898" s="147"/>
      <c r="C898" s="158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</row>
    <row r="899" spans="2:25" ht="13" x14ac:dyDescent="0.15">
      <c r="B899" s="147"/>
      <c r="C899" s="158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</row>
    <row r="900" spans="2:25" ht="13" x14ac:dyDescent="0.15">
      <c r="B900" s="147"/>
      <c r="C900" s="158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</row>
    <row r="901" spans="2:25" ht="13" x14ac:dyDescent="0.15">
      <c r="B901" s="147"/>
      <c r="C901" s="158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</row>
    <row r="902" spans="2:25" ht="13" x14ac:dyDescent="0.15">
      <c r="B902" s="147"/>
      <c r="C902" s="158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</row>
    <row r="903" spans="2:25" ht="13" x14ac:dyDescent="0.15">
      <c r="B903" s="147"/>
      <c r="C903" s="158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</row>
    <row r="904" spans="2:25" ht="13" x14ac:dyDescent="0.15">
      <c r="B904" s="147"/>
      <c r="C904" s="158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</row>
    <row r="905" spans="2:25" ht="13" x14ac:dyDescent="0.15">
      <c r="B905" s="147"/>
      <c r="C905" s="158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</row>
    <row r="906" spans="2:25" ht="13" x14ac:dyDescent="0.15">
      <c r="B906" s="147"/>
      <c r="C906" s="158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</row>
    <row r="907" spans="2:25" ht="13" x14ac:dyDescent="0.15">
      <c r="B907" s="147"/>
      <c r="C907" s="158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</row>
    <row r="908" spans="2:25" ht="13" x14ac:dyDescent="0.15">
      <c r="B908" s="147"/>
      <c r="C908" s="158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</row>
    <row r="909" spans="2:25" ht="13" x14ac:dyDescent="0.15">
      <c r="B909" s="147"/>
      <c r="C909" s="158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</row>
    <row r="910" spans="2:25" ht="13" x14ac:dyDescent="0.15">
      <c r="B910" s="147"/>
      <c r="C910" s="158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</row>
    <row r="911" spans="2:25" ht="13" x14ac:dyDescent="0.15">
      <c r="B911" s="147"/>
      <c r="C911" s="158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</row>
    <row r="912" spans="2:25" ht="13" x14ac:dyDescent="0.15">
      <c r="B912" s="147"/>
      <c r="C912" s="158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</row>
    <row r="913" spans="2:25" ht="13" x14ac:dyDescent="0.15">
      <c r="B913" s="147"/>
      <c r="C913" s="158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</row>
    <row r="914" spans="2:25" ht="13" x14ac:dyDescent="0.15">
      <c r="B914" s="147"/>
      <c r="C914" s="158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</row>
    <row r="915" spans="2:25" ht="13" x14ac:dyDescent="0.15">
      <c r="B915" s="147"/>
      <c r="C915" s="158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</row>
    <row r="916" spans="2:25" ht="13" x14ac:dyDescent="0.15">
      <c r="B916" s="147"/>
      <c r="C916" s="158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</row>
    <row r="917" spans="2:25" ht="13" x14ac:dyDescent="0.15">
      <c r="B917" s="147"/>
      <c r="C917" s="158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</row>
    <row r="918" spans="2:25" ht="13" x14ac:dyDescent="0.15">
      <c r="B918" s="147"/>
      <c r="C918" s="158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</row>
    <row r="919" spans="2:25" ht="13" x14ac:dyDescent="0.15">
      <c r="B919" s="147"/>
      <c r="C919" s="158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</row>
    <row r="920" spans="2:25" ht="13" x14ac:dyDescent="0.15">
      <c r="B920" s="147"/>
      <c r="C920" s="158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</row>
    <row r="921" spans="2:25" ht="13" x14ac:dyDescent="0.15">
      <c r="B921" s="147"/>
      <c r="C921" s="158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</row>
    <row r="922" spans="2:25" ht="13" x14ac:dyDescent="0.15">
      <c r="B922" s="147"/>
      <c r="C922" s="158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</row>
    <row r="923" spans="2:25" ht="13" x14ac:dyDescent="0.15">
      <c r="B923" s="147"/>
      <c r="C923" s="158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</row>
    <row r="924" spans="2:25" ht="13" x14ac:dyDescent="0.15">
      <c r="B924" s="147"/>
      <c r="C924" s="158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</row>
    <row r="925" spans="2:25" ht="13" x14ac:dyDescent="0.15">
      <c r="B925" s="147"/>
      <c r="C925" s="158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</row>
    <row r="926" spans="2:25" ht="13" x14ac:dyDescent="0.15">
      <c r="B926" s="147"/>
      <c r="C926" s="158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</row>
    <row r="927" spans="2:25" ht="13" x14ac:dyDescent="0.15">
      <c r="B927" s="147"/>
      <c r="C927" s="158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</row>
    <row r="928" spans="2:25" ht="13" x14ac:dyDescent="0.15">
      <c r="B928" s="147"/>
      <c r="C928" s="158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</row>
    <row r="929" spans="2:25" ht="13" x14ac:dyDescent="0.15">
      <c r="B929" s="147"/>
      <c r="C929" s="158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</row>
    <row r="930" spans="2:25" ht="13" x14ac:dyDescent="0.15">
      <c r="B930" s="147"/>
      <c r="C930" s="158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</row>
    <row r="931" spans="2:25" ht="13" x14ac:dyDescent="0.15">
      <c r="B931" s="147"/>
      <c r="C931" s="158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</row>
    <row r="932" spans="2:25" ht="13" x14ac:dyDescent="0.15">
      <c r="B932" s="147"/>
      <c r="C932" s="158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</row>
    <row r="933" spans="2:25" ht="13" x14ac:dyDescent="0.15">
      <c r="B933" s="147"/>
      <c r="C933" s="158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</row>
    <row r="934" spans="2:25" ht="13" x14ac:dyDescent="0.15">
      <c r="B934" s="147"/>
      <c r="C934" s="158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</row>
    <row r="935" spans="2:25" ht="13" x14ac:dyDescent="0.15">
      <c r="B935" s="147"/>
      <c r="C935" s="158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</row>
    <row r="936" spans="2:25" ht="13" x14ac:dyDescent="0.15">
      <c r="B936" s="147"/>
      <c r="C936" s="158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</row>
    <row r="937" spans="2:25" ht="13" x14ac:dyDescent="0.15">
      <c r="B937" s="147"/>
      <c r="C937" s="158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</row>
    <row r="938" spans="2:25" ht="13" x14ac:dyDescent="0.15">
      <c r="B938" s="147"/>
      <c r="C938" s="158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</row>
    <row r="939" spans="2:25" ht="13" x14ac:dyDescent="0.15">
      <c r="B939" s="147"/>
      <c r="C939" s="158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</row>
    <row r="940" spans="2:25" ht="13" x14ac:dyDescent="0.15">
      <c r="B940" s="147"/>
      <c r="C940" s="158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</row>
    <row r="941" spans="2:25" ht="13" x14ac:dyDescent="0.15">
      <c r="B941" s="147"/>
      <c r="C941" s="158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</row>
    <row r="942" spans="2:25" ht="13" x14ac:dyDescent="0.15">
      <c r="B942" s="147"/>
      <c r="C942" s="158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</row>
    <row r="943" spans="2:25" ht="13" x14ac:dyDescent="0.15">
      <c r="B943" s="147"/>
      <c r="C943" s="158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</row>
    <row r="944" spans="2:25" ht="13" x14ac:dyDescent="0.15">
      <c r="B944" s="147"/>
      <c r="C944" s="158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</row>
    <row r="945" spans="2:25" ht="13" x14ac:dyDescent="0.15">
      <c r="B945" s="147"/>
      <c r="C945" s="158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</row>
    <row r="946" spans="2:25" ht="13" x14ac:dyDescent="0.15">
      <c r="B946" s="147"/>
      <c r="C946" s="158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</row>
    <row r="947" spans="2:25" ht="13" x14ac:dyDescent="0.15">
      <c r="B947" s="147"/>
      <c r="C947" s="158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</row>
    <row r="948" spans="2:25" ht="13" x14ac:dyDescent="0.15">
      <c r="B948" s="147"/>
      <c r="C948" s="158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</row>
    <row r="949" spans="2:25" ht="13" x14ac:dyDescent="0.15">
      <c r="B949" s="147"/>
      <c r="C949" s="158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</row>
    <row r="950" spans="2:25" ht="13" x14ac:dyDescent="0.15">
      <c r="B950" s="147"/>
      <c r="C950" s="158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</row>
    <row r="951" spans="2:25" ht="13" x14ac:dyDescent="0.15">
      <c r="B951" s="147"/>
      <c r="C951" s="158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</row>
    <row r="952" spans="2:25" ht="13" x14ac:dyDescent="0.15">
      <c r="B952" s="147"/>
      <c r="C952" s="158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</row>
    <row r="953" spans="2:25" ht="13" x14ac:dyDescent="0.15">
      <c r="B953" s="147"/>
      <c r="C953" s="158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</row>
    <row r="954" spans="2:25" ht="13" x14ac:dyDescent="0.15">
      <c r="B954" s="147"/>
      <c r="C954" s="158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</row>
    <row r="955" spans="2:25" ht="13" x14ac:dyDescent="0.15">
      <c r="B955" s="147"/>
      <c r="C955" s="158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</row>
    <row r="956" spans="2:25" ht="13" x14ac:dyDescent="0.15">
      <c r="B956" s="147"/>
      <c r="C956" s="158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</row>
    <row r="957" spans="2:25" ht="13" x14ac:dyDescent="0.15">
      <c r="B957" s="147"/>
      <c r="C957" s="158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</row>
    <row r="958" spans="2:25" ht="13" x14ac:dyDescent="0.15">
      <c r="B958" s="147"/>
      <c r="C958" s="158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</row>
    <row r="959" spans="2:25" ht="13" x14ac:dyDescent="0.15">
      <c r="B959" s="147"/>
      <c r="C959" s="158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</row>
    <row r="960" spans="2:25" ht="13" x14ac:dyDescent="0.15">
      <c r="B960" s="147"/>
      <c r="C960" s="158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</row>
    <row r="961" spans="2:25" ht="13" x14ac:dyDescent="0.15">
      <c r="B961" s="147"/>
      <c r="C961" s="158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</row>
    <row r="962" spans="2:25" ht="13" x14ac:dyDescent="0.15">
      <c r="B962" s="147"/>
      <c r="C962" s="158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</row>
    <row r="963" spans="2:25" ht="13" x14ac:dyDescent="0.15">
      <c r="B963" s="147"/>
      <c r="C963" s="158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</row>
    <row r="964" spans="2:25" ht="13" x14ac:dyDescent="0.15">
      <c r="B964" s="147"/>
      <c r="C964" s="158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</row>
    <row r="965" spans="2:25" ht="13" x14ac:dyDescent="0.15">
      <c r="B965" s="147"/>
      <c r="C965" s="158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</row>
    <row r="966" spans="2:25" ht="13" x14ac:dyDescent="0.15">
      <c r="B966" s="147"/>
      <c r="C966" s="158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</row>
    <row r="967" spans="2:25" ht="13" x14ac:dyDescent="0.15">
      <c r="B967" s="147"/>
      <c r="C967" s="158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</row>
    <row r="968" spans="2:25" ht="13" x14ac:dyDescent="0.15">
      <c r="B968" s="147"/>
      <c r="C968" s="158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</row>
    <row r="969" spans="2:25" ht="13" x14ac:dyDescent="0.15">
      <c r="B969" s="147"/>
      <c r="C969" s="158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</row>
    <row r="970" spans="2:25" ht="13" x14ac:dyDescent="0.15">
      <c r="B970" s="147"/>
      <c r="C970" s="158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</row>
    <row r="971" spans="2:25" ht="13" x14ac:dyDescent="0.15">
      <c r="B971" s="147"/>
      <c r="C971" s="158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</row>
    <row r="972" spans="2:25" ht="13" x14ac:dyDescent="0.15">
      <c r="B972" s="147"/>
      <c r="C972" s="158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</row>
    <row r="973" spans="2:25" ht="13" x14ac:dyDescent="0.15">
      <c r="B973" s="147"/>
      <c r="C973" s="158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</row>
    <row r="974" spans="2:25" ht="13" x14ac:dyDescent="0.15">
      <c r="B974" s="147"/>
      <c r="C974" s="158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</row>
    <row r="975" spans="2:25" ht="13" x14ac:dyDescent="0.15">
      <c r="B975" s="147"/>
      <c r="C975" s="158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</row>
    <row r="976" spans="2:25" ht="13" x14ac:dyDescent="0.15">
      <c r="B976" s="147"/>
      <c r="C976" s="158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</row>
    <row r="977" spans="2:25" ht="13" x14ac:dyDescent="0.15">
      <c r="B977" s="147"/>
      <c r="C977" s="158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</row>
    <row r="978" spans="2:25" ht="13" x14ac:dyDescent="0.15">
      <c r="B978" s="147"/>
      <c r="C978" s="158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</row>
    <row r="979" spans="2:25" ht="13" x14ac:dyDescent="0.15">
      <c r="B979" s="147"/>
      <c r="C979" s="158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</row>
    <row r="980" spans="2:25" ht="13" x14ac:dyDescent="0.15">
      <c r="B980" s="147"/>
      <c r="C980" s="158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</row>
    <row r="981" spans="2:25" ht="13" x14ac:dyDescent="0.15">
      <c r="B981" s="147"/>
      <c r="C981" s="158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</row>
    <row r="982" spans="2:25" ht="13" x14ac:dyDescent="0.15">
      <c r="B982" s="147"/>
      <c r="C982" s="158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</row>
    <row r="983" spans="2:25" ht="13" x14ac:dyDescent="0.15">
      <c r="B983" s="147"/>
      <c r="C983" s="158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</row>
    <row r="984" spans="2:25" ht="13" x14ac:dyDescent="0.15">
      <c r="B984" s="147"/>
      <c r="C984" s="158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</row>
    <row r="985" spans="2:25" ht="13" x14ac:dyDescent="0.15">
      <c r="B985" s="147"/>
      <c r="C985" s="158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</row>
    <row r="986" spans="2:25" ht="13" x14ac:dyDescent="0.15">
      <c r="B986" s="147"/>
      <c r="C986" s="158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</row>
    <row r="987" spans="2:25" ht="13" x14ac:dyDescent="0.15">
      <c r="B987" s="147"/>
      <c r="C987" s="158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</row>
    <row r="988" spans="2:25" ht="13" x14ac:dyDescent="0.15">
      <c r="B988" s="147"/>
      <c r="C988" s="158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</row>
    <row r="989" spans="2:25" ht="13" x14ac:dyDescent="0.15">
      <c r="B989" s="147"/>
      <c r="C989" s="158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</row>
    <row r="990" spans="2:25" ht="13" x14ac:dyDescent="0.15">
      <c r="B990" s="147"/>
      <c r="C990" s="158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</row>
    <row r="991" spans="2:25" ht="13" x14ac:dyDescent="0.15">
      <c r="B991" s="147"/>
      <c r="C991" s="158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</row>
    <row r="992" spans="2:25" ht="13" x14ac:dyDescent="0.15">
      <c r="B992" s="147"/>
      <c r="C992" s="158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</row>
    <row r="993" spans="2:25" ht="13" x14ac:dyDescent="0.15">
      <c r="B993" s="147"/>
      <c r="C993" s="158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</row>
    <row r="994" spans="2:25" ht="13" x14ac:dyDescent="0.15">
      <c r="B994" s="147"/>
      <c r="C994" s="158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</row>
    <row r="995" spans="2:25" ht="13" x14ac:dyDescent="0.15">
      <c r="B995" s="147"/>
      <c r="C995" s="158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</row>
    <row r="996" spans="2:25" ht="13" x14ac:dyDescent="0.15">
      <c r="B996" s="147"/>
      <c r="C996" s="158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</row>
    <row r="997" spans="2:25" ht="13" x14ac:dyDescent="0.15">
      <c r="B997" s="147"/>
      <c r="C997" s="158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</row>
    <row r="998" spans="2:25" ht="13" x14ac:dyDescent="0.15">
      <c r="B998" s="147"/>
      <c r="C998" s="158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</row>
    <row r="999" spans="2:25" ht="13" x14ac:dyDescent="0.15">
      <c r="B999" s="147"/>
      <c r="C999" s="158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</row>
    <row r="1000" spans="2:25" ht="13" x14ac:dyDescent="0.15">
      <c r="B1000" s="147"/>
      <c r="C1000" s="158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</row>
    <row r="1001" spans="2:25" ht="15.75" customHeight="1" x14ac:dyDescent="0.15">
      <c r="B1001" s="147"/>
      <c r="C1001" s="158"/>
    </row>
  </sheetData>
  <mergeCells count="5">
    <mergeCell ref="A21:A23"/>
    <mergeCell ref="A2:A6"/>
    <mergeCell ref="A7:A10"/>
    <mergeCell ref="A11:A14"/>
    <mergeCell ref="A15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outlinePr summaryBelow="0" summaryRight="0"/>
  </sheetPr>
  <dimension ref="A1:W997"/>
  <sheetViews>
    <sheetView workbookViewId="0">
      <selection sqref="A1:E1"/>
    </sheetView>
  </sheetViews>
  <sheetFormatPr baseColWidth="10" defaultColWidth="14.5" defaultRowHeight="15.75" customHeight="1" x14ac:dyDescent="0.15"/>
  <cols>
    <col min="2" max="2" width="42" customWidth="1"/>
    <col min="5" max="5" width="20" customWidth="1"/>
    <col min="6" max="6" width="17.6640625" customWidth="1"/>
    <col min="8" max="8" width="14" customWidth="1"/>
    <col min="14" max="14" width="18.5" customWidth="1"/>
    <col min="18" max="18" width="16.5" customWidth="1"/>
    <col min="23" max="23" width="16.6640625" customWidth="1"/>
  </cols>
  <sheetData>
    <row r="1" spans="1:23" s="141" customFormat="1" ht="64.5" customHeight="1" thickTop="1" x14ac:dyDescent="0.15">
      <c r="A1" s="197" t="s">
        <v>717</v>
      </c>
      <c r="B1" s="198"/>
      <c r="C1" s="198"/>
      <c r="D1" s="198"/>
      <c r="E1" s="199"/>
      <c r="F1" s="197" t="s">
        <v>754</v>
      </c>
      <c r="G1" s="198"/>
      <c r="H1" s="198"/>
      <c r="I1" s="199"/>
      <c r="J1" s="197" t="s">
        <v>718</v>
      </c>
      <c r="K1" s="198"/>
      <c r="L1" s="198"/>
      <c r="M1" s="199"/>
      <c r="N1" s="197" t="s">
        <v>755</v>
      </c>
      <c r="O1" s="198"/>
      <c r="P1" s="198"/>
      <c r="Q1" s="198"/>
      <c r="R1" s="199"/>
      <c r="S1" s="139" t="s">
        <v>756</v>
      </c>
      <c r="T1" s="197" t="s">
        <v>757</v>
      </c>
      <c r="U1" s="198"/>
      <c r="V1" s="199"/>
      <c r="W1" s="140" t="s">
        <v>758</v>
      </c>
    </row>
    <row r="2" spans="1:23" s="142" customFormat="1" ht="66.75" customHeight="1" x14ac:dyDescent="0.2">
      <c r="A2" s="136" t="s">
        <v>716</v>
      </c>
      <c r="B2" s="137" t="s">
        <v>0</v>
      </c>
      <c r="C2" s="138" t="s">
        <v>719</v>
      </c>
      <c r="D2" s="138" t="s">
        <v>720</v>
      </c>
      <c r="E2" s="138" t="s">
        <v>721</v>
      </c>
      <c r="F2" s="143" t="s">
        <v>759</v>
      </c>
      <c r="G2" s="144" t="s">
        <v>760</v>
      </c>
      <c r="H2" s="145" t="s">
        <v>722</v>
      </c>
      <c r="I2" s="137" t="s">
        <v>723</v>
      </c>
      <c r="J2" s="137" t="s">
        <v>724</v>
      </c>
      <c r="K2" s="137" t="s">
        <v>725</v>
      </c>
      <c r="L2" s="145" t="s">
        <v>726</v>
      </c>
      <c r="M2" s="137" t="s">
        <v>727</v>
      </c>
      <c r="N2" s="145" t="s">
        <v>728</v>
      </c>
      <c r="O2" s="145" t="s">
        <v>729</v>
      </c>
      <c r="P2" s="145" t="s">
        <v>730</v>
      </c>
      <c r="Q2" s="145" t="s">
        <v>731</v>
      </c>
      <c r="R2" s="145" t="s">
        <v>732</v>
      </c>
      <c r="S2" s="145" t="s">
        <v>733</v>
      </c>
      <c r="T2" s="145" t="s">
        <v>761</v>
      </c>
      <c r="U2" s="145" t="s">
        <v>734</v>
      </c>
      <c r="V2" s="137" t="s">
        <v>762</v>
      </c>
      <c r="W2" s="146" t="s">
        <v>763</v>
      </c>
    </row>
    <row r="3" spans="1:23" ht="15" x14ac:dyDescent="0.2">
      <c r="A3" s="73">
        <v>609772</v>
      </c>
      <c r="B3" s="100" t="s">
        <v>45</v>
      </c>
      <c r="C3" s="100" t="s">
        <v>46</v>
      </c>
      <c r="D3" s="70" t="s">
        <v>47</v>
      </c>
      <c r="E3" s="70" t="s">
        <v>48</v>
      </c>
      <c r="F3" s="38">
        <v>576</v>
      </c>
      <c r="G3" s="100">
        <v>22.5</v>
      </c>
      <c r="H3" s="38">
        <v>510</v>
      </c>
      <c r="I3" s="179">
        <v>1.129</v>
      </c>
      <c r="J3" s="100">
        <v>10</v>
      </c>
      <c r="K3" s="100">
        <v>0</v>
      </c>
      <c r="L3" s="38">
        <v>750</v>
      </c>
      <c r="M3" s="37">
        <v>0.76800000000000002</v>
      </c>
      <c r="N3" s="100">
        <v>2</v>
      </c>
      <c r="O3" s="100">
        <v>3</v>
      </c>
      <c r="P3" s="100">
        <v>2</v>
      </c>
      <c r="Q3" s="100">
        <v>3.5</v>
      </c>
      <c r="R3" s="100">
        <v>22</v>
      </c>
      <c r="S3" s="100">
        <v>57</v>
      </c>
      <c r="T3" s="38">
        <v>519</v>
      </c>
      <c r="U3" s="38">
        <v>480</v>
      </c>
      <c r="V3" s="37">
        <v>1.08125</v>
      </c>
      <c r="W3" s="71" t="s">
        <v>735</v>
      </c>
    </row>
    <row r="4" spans="1:23" ht="15" x14ac:dyDescent="0.2">
      <c r="A4" s="73">
        <v>609774</v>
      </c>
      <c r="B4" s="100" t="s">
        <v>56</v>
      </c>
      <c r="C4" s="100" t="s">
        <v>46</v>
      </c>
      <c r="D4" s="70" t="s">
        <v>47</v>
      </c>
      <c r="E4" s="70" t="s">
        <v>48</v>
      </c>
      <c r="F4" s="38">
        <v>602</v>
      </c>
      <c r="G4" s="100">
        <v>34</v>
      </c>
      <c r="H4" s="38">
        <v>780</v>
      </c>
      <c r="I4" s="179">
        <v>0.77100000000000002</v>
      </c>
      <c r="J4" s="100">
        <v>0</v>
      </c>
      <c r="K4" s="100">
        <v>6</v>
      </c>
      <c r="L4" s="38">
        <v>900</v>
      </c>
      <c r="M4" s="37">
        <v>0.66888888888888887</v>
      </c>
      <c r="N4" s="100">
        <v>0</v>
      </c>
      <c r="O4" s="100">
        <v>6</v>
      </c>
      <c r="P4" s="100">
        <v>0</v>
      </c>
      <c r="Q4" s="100">
        <v>0</v>
      </c>
      <c r="R4" s="100">
        <v>34</v>
      </c>
      <c r="S4" s="100">
        <v>75</v>
      </c>
      <c r="T4" s="38">
        <v>527</v>
      </c>
      <c r="U4" s="38">
        <v>780</v>
      </c>
      <c r="V4" s="37">
        <v>0.67564102564102568</v>
      </c>
      <c r="W4" s="71" t="s">
        <v>737</v>
      </c>
    </row>
    <row r="5" spans="1:23" ht="15" x14ac:dyDescent="0.2">
      <c r="A5" s="73">
        <v>609848</v>
      </c>
      <c r="B5" s="100" t="s">
        <v>62</v>
      </c>
      <c r="C5" s="100" t="s">
        <v>46</v>
      </c>
      <c r="D5" s="70" t="s">
        <v>47</v>
      </c>
      <c r="E5" s="70" t="s">
        <v>48</v>
      </c>
      <c r="F5" s="38">
        <v>217</v>
      </c>
      <c r="G5" s="100">
        <v>24</v>
      </c>
      <c r="H5" s="38">
        <v>540</v>
      </c>
      <c r="I5" s="179">
        <v>0.40100000000000002</v>
      </c>
      <c r="J5" s="100">
        <v>0</v>
      </c>
      <c r="K5" s="100">
        <v>0</v>
      </c>
      <c r="L5" s="38">
        <v>540</v>
      </c>
      <c r="M5" s="37">
        <v>0.40185185185185185</v>
      </c>
      <c r="N5" s="100">
        <v>0</v>
      </c>
      <c r="O5" s="100">
        <v>1</v>
      </c>
      <c r="P5" s="100">
        <v>6</v>
      </c>
      <c r="Q5" s="100">
        <v>1</v>
      </c>
      <c r="R5" s="100">
        <v>16</v>
      </c>
      <c r="S5" s="100">
        <v>13</v>
      </c>
      <c r="T5" s="38">
        <v>204</v>
      </c>
      <c r="U5" s="38">
        <v>360</v>
      </c>
      <c r="V5" s="37">
        <v>0.56666666666666665</v>
      </c>
      <c r="W5" s="71" t="s">
        <v>737</v>
      </c>
    </row>
    <row r="6" spans="1:23" ht="15" x14ac:dyDescent="0.2">
      <c r="A6" s="69">
        <v>609777</v>
      </c>
      <c r="B6" s="36" t="s">
        <v>64</v>
      </c>
      <c r="C6" s="36" t="s">
        <v>46</v>
      </c>
      <c r="D6" s="70" t="s">
        <v>47</v>
      </c>
      <c r="E6" s="68" t="s">
        <v>48</v>
      </c>
      <c r="F6" s="38">
        <v>256</v>
      </c>
      <c r="G6" s="36">
        <v>25</v>
      </c>
      <c r="H6" s="38">
        <v>570</v>
      </c>
      <c r="I6" s="179">
        <v>0.44900000000000001</v>
      </c>
      <c r="J6" s="36">
        <v>0</v>
      </c>
      <c r="K6" s="36">
        <v>0</v>
      </c>
      <c r="L6" s="38">
        <v>570</v>
      </c>
      <c r="M6" s="37">
        <v>0.44912280701754387</v>
      </c>
      <c r="N6" s="36">
        <v>1</v>
      </c>
      <c r="O6" s="36">
        <v>2</v>
      </c>
      <c r="P6" s="36">
        <v>2</v>
      </c>
      <c r="Q6" s="36">
        <v>1</v>
      </c>
      <c r="R6" s="36">
        <v>19</v>
      </c>
      <c r="S6" s="36">
        <v>22</v>
      </c>
      <c r="T6" s="38">
        <v>234</v>
      </c>
      <c r="U6" s="38">
        <v>420</v>
      </c>
      <c r="V6" s="37">
        <v>0.55714285714285716</v>
      </c>
      <c r="W6" s="71" t="s">
        <v>737</v>
      </c>
    </row>
    <row r="7" spans="1:23" ht="15" x14ac:dyDescent="0.2">
      <c r="A7" s="69">
        <v>609779</v>
      </c>
      <c r="B7" s="36" t="s">
        <v>65</v>
      </c>
      <c r="C7" s="36" t="s">
        <v>46</v>
      </c>
      <c r="D7" s="70" t="s">
        <v>47</v>
      </c>
      <c r="E7" s="68" t="s">
        <v>48</v>
      </c>
      <c r="F7" s="38">
        <v>1215</v>
      </c>
      <c r="G7" s="36">
        <v>58</v>
      </c>
      <c r="H7" s="38">
        <v>1320</v>
      </c>
      <c r="I7" s="179">
        <v>0.92</v>
      </c>
      <c r="J7" s="36">
        <v>0</v>
      </c>
      <c r="K7" s="36">
        <v>0</v>
      </c>
      <c r="L7" s="38">
        <v>1320</v>
      </c>
      <c r="M7" s="37">
        <v>0.92045454545454541</v>
      </c>
      <c r="N7" s="36">
        <v>2</v>
      </c>
      <c r="O7" s="36">
        <v>4</v>
      </c>
      <c r="P7" s="36">
        <v>0</v>
      </c>
      <c r="Q7" s="36">
        <v>6</v>
      </c>
      <c r="R7" s="36">
        <v>46</v>
      </c>
      <c r="S7" s="36">
        <v>90</v>
      </c>
      <c r="T7" s="38">
        <v>1125</v>
      </c>
      <c r="U7" s="38">
        <v>1050</v>
      </c>
      <c r="V7" s="37">
        <v>1.0714285714285714</v>
      </c>
      <c r="W7" s="71" t="s">
        <v>735</v>
      </c>
    </row>
    <row r="8" spans="1:23" ht="15" x14ac:dyDescent="0.2">
      <c r="A8" s="69">
        <v>610287</v>
      </c>
      <c r="B8" s="36" t="s">
        <v>68</v>
      </c>
      <c r="C8" s="36" t="s">
        <v>46</v>
      </c>
      <c r="D8" s="70" t="s">
        <v>47</v>
      </c>
      <c r="E8" s="68" t="s">
        <v>48</v>
      </c>
      <c r="F8" s="38">
        <v>342</v>
      </c>
      <c r="G8" s="70">
        <v>0</v>
      </c>
      <c r="H8" s="38">
        <v>0</v>
      </c>
      <c r="I8" s="38" t="s">
        <v>587</v>
      </c>
      <c r="J8" s="36">
        <v>0</v>
      </c>
      <c r="K8" s="70">
        <v>28.5</v>
      </c>
      <c r="L8" s="38">
        <v>630</v>
      </c>
      <c r="M8" s="37">
        <v>0.54285714285714282</v>
      </c>
      <c r="N8" s="36">
        <v>4</v>
      </c>
      <c r="O8" s="36">
        <v>2</v>
      </c>
      <c r="P8" s="36">
        <v>1</v>
      </c>
      <c r="Q8" s="36">
        <v>0.5</v>
      </c>
      <c r="R8" s="36">
        <v>21</v>
      </c>
      <c r="S8" s="36">
        <v>62</v>
      </c>
      <c r="T8" s="38">
        <v>280</v>
      </c>
      <c r="U8" s="38">
        <v>480</v>
      </c>
      <c r="V8" s="37">
        <v>0.58333333333333337</v>
      </c>
      <c r="W8" s="71" t="s">
        <v>737</v>
      </c>
    </row>
    <row r="9" spans="1:23" ht="15" x14ac:dyDescent="0.2">
      <c r="A9" s="69">
        <v>610268</v>
      </c>
      <c r="B9" s="36" t="s">
        <v>71</v>
      </c>
      <c r="C9" s="36" t="s">
        <v>46</v>
      </c>
      <c r="D9" s="70" t="s">
        <v>47</v>
      </c>
      <c r="E9" s="68" t="s">
        <v>48</v>
      </c>
      <c r="F9" s="38">
        <v>320</v>
      </c>
      <c r="G9" s="36">
        <v>30</v>
      </c>
      <c r="H9" s="38">
        <v>690</v>
      </c>
      <c r="I9" s="179">
        <v>0.46300000000000002</v>
      </c>
      <c r="J9" s="36">
        <v>0</v>
      </c>
      <c r="K9" s="36">
        <v>0</v>
      </c>
      <c r="L9" s="38">
        <v>690</v>
      </c>
      <c r="M9" s="37">
        <v>0.46376811594202899</v>
      </c>
      <c r="N9" s="36">
        <v>0</v>
      </c>
      <c r="O9" s="36">
        <v>2</v>
      </c>
      <c r="P9" s="36">
        <v>2</v>
      </c>
      <c r="Q9" s="36">
        <v>0</v>
      </c>
      <c r="R9" s="36">
        <v>26</v>
      </c>
      <c r="S9" s="36">
        <v>15</v>
      </c>
      <c r="T9" s="38">
        <v>305</v>
      </c>
      <c r="U9" s="38">
        <v>600</v>
      </c>
      <c r="V9" s="37">
        <v>0.5083333333333333</v>
      </c>
      <c r="W9" s="71" t="s">
        <v>737</v>
      </c>
    </row>
    <row r="10" spans="1:23" ht="15" x14ac:dyDescent="0.2">
      <c r="A10" s="110">
        <v>609782</v>
      </c>
      <c r="B10" s="111" t="s">
        <v>73</v>
      </c>
      <c r="C10" s="111" t="s">
        <v>46</v>
      </c>
      <c r="D10" s="109" t="s">
        <v>47</v>
      </c>
      <c r="E10" s="109" t="s">
        <v>48</v>
      </c>
      <c r="F10" s="113">
        <v>490</v>
      </c>
      <c r="G10" s="111">
        <v>26.5</v>
      </c>
      <c r="H10" s="113">
        <v>600</v>
      </c>
      <c r="I10" s="179">
        <v>0.81599999999999995</v>
      </c>
      <c r="J10" s="111">
        <v>0</v>
      </c>
      <c r="K10" s="111">
        <v>0</v>
      </c>
      <c r="L10" s="113">
        <v>600</v>
      </c>
      <c r="M10" s="114">
        <v>0.81666666666666665</v>
      </c>
      <c r="N10" s="111">
        <v>0</v>
      </c>
      <c r="O10" s="111">
        <v>2</v>
      </c>
      <c r="P10" s="111">
        <v>0</v>
      </c>
      <c r="Q10" s="111">
        <v>0.5</v>
      </c>
      <c r="R10" s="111">
        <v>24</v>
      </c>
      <c r="S10" s="111">
        <v>39</v>
      </c>
      <c r="T10" s="113">
        <v>451</v>
      </c>
      <c r="U10" s="113">
        <v>540</v>
      </c>
      <c r="V10" s="114">
        <v>0.83518518518518514</v>
      </c>
      <c r="W10" s="118" t="s">
        <v>735</v>
      </c>
    </row>
    <row r="11" spans="1:23" ht="15" x14ac:dyDescent="0.2">
      <c r="A11" s="69">
        <v>609786</v>
      </c>
      <c r="B11" s="36" t="s">
        <v>76</v>
      </c>
      <c r="C11" s="36" t="s">
        <v>46</v>
      </c>
      <c r="D11" s="70" t="s">
        <v>47</v>
      </c>
      <c r="E11" s="68" t="s">
        <v>48</v>
      </c>
      <c r="F11" s="38">
        <v>225</v>
      </c>
      <c r="G11" s="36">
        <v>34</v>
      </c>
      <c r="H11" s="38">
        <v>780</v>
      </c>
      <c r="I11" s="179">
        <v>0.28799999999999998</v>
      </c>
      <c r="J11" s="36">
        <v>0</v>
      </c>
      <c r="K11" s="36">
        <v>0</v>
      </c>
      <c r="L11" s="38">
        <v>780</v>
      </c>
      <c r="M11" s="37">
        <v>0.28846153846153844</v>
      </c>
      <c r="N11" s="36">
        <v>0</v>
      </c>
      <c r="O11" s="36">
        <v>1</v>
      </c>
      <c r="P11" s="36">
        <v>4</v>
      </c>
      <c r="Q11" s="36">
        <v>1</v>
      </c>
      <c r="R11" s="36">
        <v>28</v>
      </c>
      <c r="S11" s="36">
        <v>17</v>
      </c>
      <c r="T11" s="38">
        <v>208</v>
      </c>
      <c r="U11" s="38">
        <v>630</v>
      </c>
      <c r="V11" s="37">
        <v>0.33015873015873015</v>
      </c>
      <c r="W11" s="71" t="s">
        <v>737</v>
      </c>
    </row>
    <row r="12" spans="1:23" ht="15" x14ac:dyDescent="0.2">
      <c r="A12" s="69">
        <v>610325</v>
      </c>
      <c r="B12" s="36" t="s">
        <v>77</v>
      </c>
      <c r="C12" s="36" t="s">
        <v>46</v>
      </c>
      <c r="D12" s="70" t="s">
        <v>47</v>
      </c>
      <c r="E12" s="68" t="s">
        <v>48</v>
      </c>
      <c r="F12" s="38">
        <v>523</v>
      </c>
      <c r="G12" s="36">
        <v>51</v>
      </c>
      <c r="H12" s="38">
        <v>1170</v>
      </c>
      <c r="I12" s="179">
        <v>0.44700000000000001</v>
      </c>
      <c r="J12" s="36">
        <v>0</v>
      </c>
      <c r="K12" s="36">
        <v>0</v>
      </c>
      <c r="L12" s="38">
        <v>1170</v>
      </c>
      <c r="M12" s="37">
        <v>0.44700854700854703</v>
      </c>
      <c r="N12" s="36">
        <v>0</v>
      </c>
      <c r="O12" s="36">
        <v>3</v>
      </c>
      <c r="P12" s="36">
        <v>7</v>
      </c>
      <c r="Q12" s="36">
        <v>0</v>
      </c>
      <c r="R12" s="36">
        <v>41</v>
      </c>
      <c r="S12" s="36">
        <v>29</v>
      </c>
      <c r="T12" s="38">
        <v>494</v>
      </c>
      <c r="U12" s="38">
        <v>930</v>
      </c>
      <c r="V12" s="37">
        <v>0.53118279569892468</v>
      </c>
      <c r="W12" s="71" t="s">
        <v>737</v>
      </c>
    </row>
    <row r="13" spans="1:23" ht="15" x14ac:dyDescent="0.2">
      <c r="A13" s="69">
        <v>610544</v>
      </c>
      <c r="B13" s="36" t="s">
        <v>79</v>
      </c>
      <c r="C13" s="36" t="s">
        <v>46</v>
      </c>
      <c r="D13" s="70" t="s">
        <v>47</v>
      </c>
      <c r="E13" s="68" t="s">
        <v>48</v>
      </c>
      <c r="F13" s="38">
        <v>716</v>
      </c>
      <c r="G13" s="36">
        <v>36</v>
      </c>
      <c r="H13" s="38">
        <v>810</v>
      </c>
      <c r="I13" s="179">
        <v>0.88300000000000001</v>
      </c>
      <c r="J13" s="36">
        <v>0</v>
      </c>
      <c r="K13" s="36">
        <v>0</v>
      </c>
      <c r="L13" s="38">
        <v>810</v>
      </c>
      <c r="M13" s="37">
        <v>0.88395061728395063</v>
      </c>
      <c r="N13" s="36">
        <v>0</v>
      </c>
      <c r="O13" s="36">
        <v>0</v>
      </c>
      <c r="P13" s="36">
        <v>0</v>
      </c>
      <c r="Q13" s="36">
        <v>0</v>
      </c>
      <c r="R13" s="36">
        <v>36</v>
      </c>
      <c r="S13" s="36">
        <v>0</v>
      </c>
      <c r="T13" s="38">
        <v>716</v>
      </c>
      <c r="U13" s="38">
        <v>810</v>
      </c>
      <c r="V13" s="37">
        <v>0.88395061728395063</v>
      </c>
      <c r="W13" s="71" t="s">
        <v>735</v>
      </c>
    </row>
    <row r="14" spans="1:23" ht="15" x14ac:dyDescent="0.2">
      <c r="A14" s="110">
        <v>609788</v>
      </c>
      <c r="B14" s="111" t="s">
        <v>83</v>
      </c>
      <c r="C14" s="111" t="s">
        <v>46</v>
      </c>
      <c r="D14" s="109" t="s">
        <v>47</v>
      </c>
      <c r="E14" s="109" t="s">
        <v>48</v>
      </c>
      <c r="F14" s="113">
        <v>262</v>
      </c>
      <c r="G14" s="111">
        <v>17.5</v>
      </c>
      <c r="H14" s="113">
        <v>390</v>
      </c>
      <c r="I14" s="179">
        <v>0.67100000000000004</v>
      </c>
      <c r="J14" s="111">
        <v>0</v>
      </c>
      <c r="K14" s="111">
        <v>0</v>
      </c>
      <c r="L14" s="113">
        <v>390</v>
      </c>
      <c r="M14" s="114">
        <v>0.67179487179487174</v>
      </c>
      <c r="N14" s="111">
        <v>0</v>
      </c>
      <c r="O14" s="111">
        <v>1</v>
      </c>
      <c r="P14" s="111">
        <v>1</v>
      </c>
      <c r="Q14" s="111">
        <v>2.5</v>
      </c>
      <c r="R14" s="111">
        <v>13</v>
      </c>
      <c r="S14" s="111">
        <v>19</v>
      </c>
      <c r="T14" s="113">
        <v>243</v>
      </c>
      <c r="U14" s="113">
        <v>300</v>
      </c>
      <c r="V14" s="114">
        <v>0.81</v>
      </c>
      <c r="W14" s="118" t="s">
        <v>735</v>
      </c>
    </row>
    <row r="15" spans="1:23" ht="15" x14ac:dyDescent="0.2">
      <c r="A15" s="69">
        <v>609789</v>
      </c>
      <c r="B15" s="36" t="s">
        <v>85</v>
      </c>
      <c r="C15" s="36" t="s">
        <v>46</v>
      </c>
      <c r="D15" s="70" t="s">
        <v>47</v>
      </c>
      <c r="E15" s="68" t="s">
        <v>86</v>
      </c>
      <c r="F15" s="38">
        <v>465</v>
      </c>
      <c r="G15" s="36">
        <v>30.5</v>
      </c>
      <c r="H15" s="38">
        <v>690</v>
      </c>
      <c r="I15" s="179">
        <v>0.67300000000000004</v>
      </c>
      <c r="J15" s="36">
        <v>0</v>
      </c>
      <c r="K15" s="36">
        <v>0</v>
      </c>
      <c r="L15" s="38">
        <v>690</v>
      </c>
      <c r="M15" s="37">
        <v>0.67391304347826086</v>
      </c>
      <c r="N15" s="36">
        <v>0</v>
      </c>
      <c r="O15" s="36">
        <v>2</v>
      </c>
      <c r="P15" s="36">
        <v>0</v>
      </c>
      <c r="Q15" s="36">
        <v>1.5</v>
      </c>
      <c r="R15" s="36">
        <v>27</v>
      </c>
      <c r="S15" s="36">
        <v>39</v>
      </c>
      <c r="T15" s="38">
        <v>426</v>
      </c>
      <c r="U15" s="38">
        <v>600</v>
      </c>
      <c r="V15" s="37">
        <v>0.71</v>
      </c>
      <c r="W15" s="71" t="s">
        <v>735</v>
      </c>
    </row>
    <row r="16" spans="1:23" ht="15" x14ac:dyDescent="0.2">
      <c r="A16" s="73">
        <v>609790</v>
      </c>
      <c r="B16" s="100" t="s">
        <v>88</v>
      </c>
      <c r="C16" s="100" t="s">
        <v>46</v>
      </c>
      <c r="D16" s="70" t="s">
        <v>47</v>
      </c>
      <c r="E16" s="70" t="s">
        <v>48</v>
      </c>
      <c r="F16" s="38">
        <v>309</v>
      </c>
      <c r="G16" s="100">
        <v>37.5</v>
      </c>
      <c r="H16" s="38">
        <v>840</v>
      </c>
      <c r="I16" s="179">
        <v>0.36699999999999999</v>
      </c>
      <c r="J16" s="100">
        <v>0</v>
      </c>
      <c r="K16" s="100">
        <v>0</v>
      </c>
      <c r="L16" s="38">
        <v>840</v>
      </c>
      <c r="M16" s="37">
        <v>0.36785714285714288</v>
      </c>
      <c r="N16" s="100">
        <v>5</v>
      </c>
      <c r="O16" s="100">
        <v>2</v>
      </c>
      <c r="P16" s="100">
        <v>1</v>
      </c>
      <c r="Q16" s="100">
        <v>1.5</v>
      </c>
      <c r="R16" s="100">
        <v>28</v>
      </c>
      <c r="S16" s="100">
        <v>59</v>
      </c>
      <c r="T16" s="38">
        <v>250</v>
      </c>
      <c r="U16" s="38">
        <v>630</v>
      </c>
      <c r="V16" s="37">
        <v>0.3968253968253968</v>
      </c>
      <c r="W16" s="71" t="s">
        <v>737</v>
      </c>
    </row>
    <row r="17" spans="1:23" ht="15" x14ac:dyDescent="0.2">
      <c r="A17" s="69">
        <v>609791</v>
      </c>
      <c r="B17" s="36" t="s">
        <v>89</v>
      </c>
      <c r="C17" s="36" t="s">
        <v>46</v>
      </c>
      <c r="D17" s="70" t="s">
        <v>47</v>
      </c>
      <c r="E17" s="68" t="s">
        <v>48</v>
      </c>
      <c r="F17" s="38">
        <v>379</v>
      </c>
      <c r="G17" s="36">
        <v>34.5</v>
      </c>
      <c r="H17" s="38">
        <v>780</v>
      </c>
      <c r="I17" s="179">
        <v>0.48499999999999999</v>
      </c>
      <c r="J17" s="36">
        <v>0</v>
      </c>
      <c r="K17" s="36">
        <v>0</v>
      </c>
      <c r="L17" s="38">
        <v>780</v>
      </c>
      <c r="M17" s="37">
        <v>0.48589743589743589</v>
      </c>
      <c r="N17" s="36">
        <v>2</v>
      </c>
      <c r="O17" s="36">
        <v>2</v>
      </c>
      <c r="P17" s="36">
        <v>4</v>
      </c>
      <c r="Q17" s="36">
        <v>0.5</v>
      </c>
      <c r="R17" s="36">
        <v>26</v>
      </c>
      <c r="S17" s="36">
        <v>41</v>
      </c>
      <c r="T17" s="38">
        <v>338</v>
      </c>
      <c r="U17" s="38">
        <v>600</v>
      </c>
      <c r="V17" s="37">
        <v>0.56333333333333335</v>
      </c>
      <c r="W17" s="71" t="s">
        <v>737</v>
      </c>
    </row>
    <row r="18" spans="1:23" ht="15" x14ac:dyDescent="0.2">
      <c r="A18" s="69">
        <v>609792</v>
      </c>
      <c r="B18" s="36" t="s">
        <v>91</v>
      </c>
      <c r="C18" s="36" t="s">
        <v>46</v>
      </c>
      <c r="D18" s="70" t="s">
        <v>47</v>
      </c>
      <c r="E18" s="68" t="s">
        <v>48</v>
      </c>
      <c r="F18" s="38">
        <v>879</v>
      </c>
      <c r="G18" s="36">
        <v>50.5</v>
      </c>
      <c r="H18" s="38">
        <v>1140</v>
      </c>
      <c r="I18" s="179">
        <v>0.77100000000000002</v>
      </c>
      <c r="J18" s="36">
        <v>0</v>
      </c>
      <c r="K18" s="36">
        <v>0</v>
      </c>
      <c r="L18" s="38">
        <v>1140</v>
      </c>
      <c r="M18" s="37">
        <v>0.77105263157894732</v>
      </c>
      <c r="N18" s="36">
        <v>2</v>
      </c>
      <c r="O18" s="36">
        <v>4</v>
      </c>
      <c r="P18" s="36">
        <v>0</v>
      </c>
      <c r="Q18" s="36">
        <v>4.5</v>
      </c>
      <c r="R18" s="36">
        <v>40</v>
      </c>
      <c r="S18" s="36">
        <v>87</v>
      </c>
      <c r="T18" s="38">
        <v>792</v>
      </c>
      <c r="U18" s="38">
        <v>900</v>
      </c>
      <c r="V18" s="37">
        <v>0.88</v>
      </c>
      <c r="W18" s="71" t="s">
        <v>735</v>
      </c>
    </row>
    <row r="19" spans="1:23" ht="15" x14ac:dyDescent="0.2">
      <c r="A19" s="69">
        <v>610246</v>
      </c>
      <c r="B19" s="36" t="s">
        <v>93</v>
      </c>
      <c r="C19" s="36" t="s">
        <v>46</v>
      </c>
      <c r="D19" s="70" t="s">
        <v>47</v>
      </c>
      <c r="E19" s="68" t="s">
        <v>48</v>
      </c>
      <c r="F19" s="38">
        <v>1035</v>
      </c>
      <c r="G19" s="36">
        <v>54.5</v>
      </c>
      <c r="H19" s="38">
        <v>1230</v>
      </c>
      <c r="I19" s="179">
        <v>0.84099999999999997</v>
      </c>
      <c r="J19" s="36">
        <v>0</v>
      </c>
      <c r="K19" s="36">
        <v>0</v>
      </c>
      <c r="L19" s="38">
        <v>1230</v>
      </c>
      <c r="M19" s="37">
        <v>0.84146341463414631</v>
      </c>
      <c r="N19" s="36">
        <v>4</v>
      </c>
      <c r="O19" s="36">
        <v>6</v>
      </c>
      <c r="P19" s="36">
        <v>0</v>
      </c>
      <c r="Q19" s="36">
        <v>6.5</v>
      </c>
      <c r="R19" s="36">
        <v>38</v>
      </c>
      <c r="S19" s="36">
        <v>134</v>
      </c>
      <c r="T19" s="38">
        <v>901</v>
      </c>
      <c r="U19" s="38">
        <v>870</v>
      </c>
      <c r="V19" s="37">
        <v>1.035632183908046</v>
      </c>
      <c r="W19" s="71" t="s">
        <v>735</v>
      </c>
    </row>
    <row r="20" spans="1:23" ht="15" x14ac:dyDescent="0.2">
      <c r="A20" s="69">
        <v>609796</v>
      </c>
      <c r="B20" s="36" t="s">
        <v>95</v>
      </c>
      <c r="C20" s="36" t="s">
        <v>46</v>
      </c>
      <c r="D20" s="70" t="s">
        <v>47</v>
      </c>
      <c r="E20" s="68" t="s">
        <v>48</v>
      </c>
      <c r="F20" s="38">
        <v>964</v>
      </c>
      <c r="G20" s="36">
        <v>46.5</v>
      </c>
      <c r="H20" s="38">
        <v>1050</v>
      </c>
      <c r="I20" s="179">
        <v>0.91800000000000004</v>
      </c>
      <c r="J20" s="36">
        <v>0</v>
      </c>
      <c r="K20" s="36">
        <v>0</v>
      </c>
      <c r="L20" s="38">
        <v>1050</v>
      </c>
      <c r="M20" s="37">
        <v>0.91809523809523808</v>
      </c>
      <c r="N20" s="36">
        <v>2</v>
      </c>
      <c r="O20" s="36">
        <v>1</v>
      </c>
      <c r="P20" s="36">
        <v>0</v>
      </c>
      <c r="Q20" s="36">
        <v>5.5</v>
      </c>
      <c r="R20" s="36">
        <v>38</v>
      </c>
      <c r="S20" s="36">
        <v>40</v>
      </c>
      <c r="T20" s="38">
        <v>924</v>
      </c>
      <c r="U20" s="38">
        <v>870</v>
      </c>
      <c r="V20" s="37">
        <v>1.0620689655172413</v>
      </c>
      <c r="W20" s="71" t="s">
        <v>735</v>
      </c>
    </row>
    <row r="21" spans="1:23" ht="15" x14ac:dyDescent="0.2">
      <c r="A21" s="69">
        <v>610237</v>
      </c>
      <c r="B21" s="36" t="s">
        <v>96</v>
      </c>
      <c r="C21" s="36" t="s">
        <v>46</v>
      </c>
      <c r="D21" s="70" t="s">
        <v>47</v>
      </c>
      <c r="E21" s="68" t="s">
        <v>48</v>
      </c>
      <c r="F21" s="38">
        <v>294</v>
      </c>
      <c r="G21" s="36">
        <v>44</v>
      </c>
      <c r="H21" s="38">
        <v>990</v>
      </c>
      <c r="I21" s="179">
        <v>0.29599999999999999</v>
      </c>
      <c r="J21" s="36">
        <v>0</v>
      </c>
      <c r="K21" s="36">
        <v>0</v>
      </c>
      <c r="L21" s="38">
        <v>990</v>
      </c>
      <c r="M21" s="37">
        <v>0.29696969696969699</v>
      </c>
      <c r="N21" s="36">
        <v>1</v>
      </c>
      <c r="O21" s="36">
        <v>2</v>
      </c>
      <c r="P21" s="36">
        <v>10</v>
      </c>
      <c r="Q21" s="36">
        <v>0</v>
      </c>
      <c r="R21" s="36">
        <v>31</v>
      </c>
      <c r="S21" s="36">
        <v>35</v>
      </c>
      <c r="T21" s="38">
        <v>259</v>
      </c>
      <c r="U21" s="38">
        <v>690</v>
      </c>
      <c r="V21" s="37">
        <v>0.37536231884057969</v>
      </c>
      <c r="W21" s="71" t="s">
        <v>737</v>
      </c>
    </row>
    <row r="22" spans="1:23" ht="15" x14ac:dyDescent="0.2">
      <c r="A22" s="69">
        <v>609797</v>
      </c>
      <c r="B22" s="36" t="s">
        <v>97</v>
      </c>
      <c r="C22" s="36" t="s">
        <v>46</v>
      </c>
      <c r="D22" s="70" t="s">
        <v>47</v>
      </c>
      <c r="E22" s="68" t="s">
        <v>48</v>
      </c>
      <c r="F22" s="38">
        <v>306</v>
      </c>
      <c r="G22" s="36">
        <v>34.5</v>
      </c>
      <c r="H22" s="38">
        <v>780</v>
      </c>
      <c r="I22" s="179">
        <v>0.39200000000000002</v>
      </c>
      <c r="J22" s="36">
        <v>0</v>
      </c>
      <c r="K22" s="36">
        <v>0</v>
      </c>
      <c r="L22" s="38">
        <v>780</v>
      </c>
      <c r="M22" s="37">
        <v>0.3923076923076923</v>
      </c>
      <c r="N22" s="36">
        <v>0</v>
      </c>
      <c r="O22" s="36">
        <v>3</v>
      </c>
      <c r="P22" s="36">
        <v>7</v>
      </c>
      <c r="Q22" s="36">
        <v>0.5</v>
      </c>
      <c r="R22" s="36">
        <v>24</v>
      </c>
      <c r="S22" s="36">
        <v>27</v>
      </c>
      <c r="T22" s="38">
        <v>279</v>
      </c>
      <c r="U22" s="38">
        <v>540</v>
      </c>
      <c r="V22" s="37">
        <v>0.51666666666666672</v>
      </c>
      <c r="W22" s="71" t="s">
        <v>737</v>
      </c>
    </row>
    <row r="23" spans="1:23" ht="15" x14ac:dyDescent="0.2">
      <c r="A23" s="69">
        <v>609798</v>
      </c>
      <c r="B23" s="36" t="s">
        <v>98</v>
      </c>
      <c r="C23" s="36" t="s">
        <v>46</v>
      </c>
      <c r="D23" s="70" t="s">
        <v>47</v>
      </c>
      <c r="E23" s="70" t="s">
        <v>48</v>
      </c>
      <c r="F23" s="38">
        <v>533</v>
      </c>
      <c r="G23" s="36">
        <v>28.5</v>
      </c>
      <c r="H23" s="38">
        <v>630</v>
      </c>
      <c r="I23" s="179">
        <v>0.84599999999999997</v>
      </c>
      <c r="J23" s="36">
        <v>0</v>
      </c>
      <c r="K23" s="36">
        <v>0</v>
      </c>
      <c r="L23" s="38">
        <v>630</v>
      </c>
      <c r="M23" s="37">
        <v>0.84603174603174602</v>
      </c>
      <c r="N23" s="36">
        <v>0</v>
      </c>
      <c r="O23" s="36">
        <v>2</v>
      </c>
      <c r="P23" s="36">
        <v>1</v>
      </c>
      <c r="Q23" s="36">
        <v>3.5</v>
      </c>
      <c r="R23" s="36">
        <v>22</v>
      </c>
      <c r="S23" s="36">
        <v>40</v>
      </c>
      <c r="T23" s="38">
        <v>493</v>
      </c>
      <c r="U23" s="38">
        <v>480</v>
      </c>
      <c r="V23" s="37">
        <v>1.0270833333333333</v>
      </c>
      <c r="W23" s="71" t="s">
        <v>735</v>
      </c>
    </row>
    <row r="24" spans="1:23" ht="15" x14ac:dyDescent="0.2">
      <c r="A24" s="69">
        <v>609799</v>
      </c>
      <c r="B24" s="36" t="s">
        <v>99</v>
      </c>
      <c r="C24" s="36" t="s">
        <v>46</v>
      </c>
      <c r="D24" s="70" t="s">
        <v>47</v>
      </c>
      <c r="E24" s="68" t="s">
        <v>100</v>
      </c>
      <c r="F24" s="38">
        <v>904</v>
      </c>
      <c r="G24" s="36">
        <v>45.5</v>
      </c>
      <c r="H24" s="38">
        <v>1050</v>
      </c>
      <c r="I24" s="179">
        <v>0.86</v>
      </c>
      <c r="J24" s="36">
        <v>0</v>
      </c>
      <c r="K24" s="36">
        <v>0</v>
      </c>
      <c r="L24" s="38">
        <v>1050</v>
      </c>
      <c r="M24" s="37">
        <v>0.86095238095238091</v>
      </c>
      <c r="N24" s="36">
        <v>5</v>
      </c>
      <c r="O24" s="36">
        <v>0</v>
      </c>
      <c r="P24" s="36">
        <v>0</v>
      </c>
      <c r="Q24" s="36">
        <v>4.5</v>
      </c>
      <c r="R24" s="36">
        <v>36</v>
      </c>
      <c r="S24" s="36">
        <v>34</v>
      </c>
      <c r="T24" s="38">
        <v>870</v>
      </c>
      <c r="U24" s="38">
        <v>810</v>
      </c>
      <c r="V24" s="37">
        <v>1.0740740740740742</v>
      </c>
      <c r="W24" s="71" t="s">
        <v>735</v>
      </c>
    </row>
    <row r="25" spans="1:23" ht="15" x14ac:dyDescent="0.2">
      <c r="A25" s="69">
        <v>609800</v>
      </c>
      <c r="B25" s="36" t="s">
        <v>101</v>
      </c>
      <c r="C25" s="36" t="s">
        <v>46</v>
      </c>
      <c r="D25" s="70" t="s">
        <v>47</v>
      </c>
      <c r="E25" s="68" t="s">
        <v>48</v>
      </c>
      <c r="F25" s="38">
        <v>272</v>
      </c>
      <c r="G25" s="36">
        <v>24</v>
      </c>
      <c r="H25" s="38">
        <v>540</v>
      </c>
      <c r="I25" s="179">
        <v>0.503</v>
      </c>
      <c r="J25" s="36">
        <v>0</v>
      </c>
      <c r="K25" s="36">
        <v>0</v>
      </c>
      <c r="L25" s="38">
        <v>540</v>
      </c>
      <c r="M25" s="37">
        <v>0.50370370370370365</v>
      </c>
      <c r="N25" s="36">
        <v>0</v>
      </c>
      <c r="O25" s="36">
        <v>2</v>
      </c>
      <c r="P25" s="36">
        <v>1</v>
      </c>
      <c r="Q25" s="36">
        <v>0</v>
      </c>
      <c r="R25" s="36">
        <v>21</v>
      </c>
      <c r="S25" s="36">
        <v>22</v>
      </c>
      <c r="T25" s="38">
        <v>250</v>
      </c>
      <c r="U25" s="38">
        <v>480</v>
      </c>
      <c r="V25" s="37">
        <v>0.52083333333333337</v>
      </c>
      <c r="W25" s="71" t="s">
        <v>737</v>
      </c>
    </row>
    <row r="26" spans="1:23" ht="15" x14ac:dyDescent="0.2">
      <c r="A26" s="69">
        <v>610350</v>
      </c>
      <c r="B26" s="36" t="s">
        <v>102</v>
      </c>
      <c r="C26" s="36" t="s">
        <v>46</v>
      </c>
      <c r="D26" s="70" t="s">
        <v>47</v>
      </c>
      <c r="E26" s="70" t="s">
        <v>100</v>
      </c>
      <c r="F26" s="38">
        <v>386</v>
      </c>
      <c r="G26" s="36">
        <v>18.5</v>
      </c>
      <c r="H26" s="38">
        <v>420</v>
      </c>
      <c r="I26" s="179">
        <v>0.91900000000000004</v>
      </c>
      <c r="J26" s="36">
        <v>0</v>
      </c>
      <c r="K26" s="36">
        <v>0</v>
      </c>
      <c r="L26" s="38">
        <v>600</v>
      </c>
      <c r="M26" s="37">
        <v>0.64333333333333331</v>
      </c>
      <c r="N26" s="36">
        <v>0</v>
      </c>
      <c r="O26" s="36">
        <v>0</v>
      </c>
      <c r="P26" s="36">
        <v>0</v>
      </c>
      <c r="Q26" s="36">
        <v>7.5</v>
      </c>
      <c r="R26" s="36">
        <v>18.5</v>
      </c>
      <c r="S26" s="36">
        <v>0</v>
      </c>
      <c r="T26" s="38">
        <v>386</v>
      </c>
      <c r="U26" s="38">
        <v>420</v>
      </c>
      <c r="V26" s="37">
        <v>0.919047619047619</v>
      </c>
      <c r="W26" s="71" t="s">
        <v>735</v>
      </c>
    </row>
    <row r="27" spans="1:23" ht="15" x14ac:dyDescent="0.2">
      <c r="A27" s="110">
        <v>609803</v>
      </c>
      <c r="B27" s="111" t="s">
        <v>103</v>
      </c>
      <c r="C27" s="111" t="s">
        <v>46</v>
      </c>
      <c r="D27" s="109" t="s">
        <v>47</v>
      </c>
      <c r="E27" s="109" t="s">
        <v>48</v>
      </c>
      <c r="F27" s="113">
        <v>672</v>
      </c>
      <c r="G27" s="111">
        <v>38</v>
      </c>
      <c r="H27" s="113">
        <v>870</v>
      </c>
      <c r="I27" s="179">
        <v>0.77200000000000002</v>
      </c>
      <c r="J27" s="111">
        <v>0</v>
      </c>
      <c r="K27" s="111">
        <v>0</v>
      </c>
      <c r="L27" s="113">
        <v>870</v>
      </c>
      <c r="M27" s="114">
        <v>0.77241379310344827</v>
      </c>
      <c r="N27" s="111">
        <v>0</v>
      </c>
      <c r="O27" s="111">
        <v>3</v>
      </c>
      <c r="P27" s="111">
        <v>0</v>
      </c>
      <c r="Q27" s="111">
        <v>0</v>
      </c>
      <c r="R27" s="111">
        <v>35</v>
      </c>
      <c r="S27" s="111">
        <v>54</v>
      </c>
      <c r="T27" s="113">
        <v>618</v>
      </c>
      <c r="U27" s="113">
        <v>780</v>
      </c>
      <c r="V27" s="114">
        <v>0.79230769230769227</v>
      </c>
      <c r="W27" s="118" t="s">
        <v>735</v>
      </c>
    </row>
    <row r="28" spans="1:23" ht="15" x14ac:dyDescent="0.2">
      <c r="A28" s="69">
        <v>610238</v>
      </c>
      <c r="B28" s="36" t="s">
        <v>105</v>
      </c>
      <c r="C28" s="36" t="s">
        <v>46</v>
      </c>
      <c r="D28" s="70" t="s">
        <v>47</v>
      </c>
      <c r="E28" s="68" t="s">
        <v>48</v>
      </c>
      <c r="F28" s="38">
        <v>231</v>
      </c>
      <c r="G28" s="36">
        <v>28</v>
      </c>
      <c r="H28" s="38">
        <v>630</v>
      </c>
      <c r="I28" s="179">
        <v>0.36599999999999999</v>
      </c>
      <c r="J28" s="36">
        <v>0</v>
      </c>
      <c r="K28" s="36">
        <v>0</v>
      </c>
      <c r="L28" s="38">
        <v>630</v>
      </c>
      <c r="M28" s="37">
        <v>0.36666666666666664</v>
      </c>
      <c r="N28" s="36">
        <v>3</v>
      </c>
      <c r="O28" s="36">
        <v>2</v>
      </c>
      <c r="P28" s="36">
        <v>1</v>
      </c>
      <c r="Q28" s="36">
        <v>3</v>
      </c>
      <c r="R28" s="36">
        <v>19</v>
      </c>
      <c r="S28" s="36">
        <v>42</v>
      </c>
      <c r="T28" s="38">
        <v>189</v>
      </c>
      <c r="U28" s="38">
        <v>420</v>
      </c>
      <c r="V28" s="37">
        <v>0.45</v>
      </c>
      <c r="W28" s="71" t="s">
        <v>737</v>
      </c>
    </row>
    <row r="29" spans="1:23" ht="15" x14ac:dyDescent="0.2">
      <c r="A29" s="69">
        <v>609804</v>
      </c>
      <c r="B29" s="36" t="s">
        <v>106</v>
      </c>
      <c r="C29" s="36" t="s">
        <v>46</v>
      </c>
      <c r="D29" s="70" t="s">
        <v>47</v>
      </c>
      <c r="E29" s="68" t="s">
        <v>48</v>
      </c>
      <c r="F29" s="38">
        <v>737</v>
      </c>
      <c r="G29" s="36">
        <v>40</v>
      </c>
      <c r="H29" s="38">
        <v>900</v>
      </c>
      <c r="I29" s="179">
        <v>0.81799999999999995</v>
      </c>
      <c r="J29" s="36">
        <v>0</v>
      </c>
      <c r="K29" s="36">
        <v>0</v>
      </c>
      <c r="L29" s="38">
        <v>900</v>
      </c>
      <c r="M29" s="37">
        <v>0.81888888888888889</v>
      </c>
      <c r="N29" s="36">
        <v>0</v>
      </c>
      <c r="O29" s="36">
        <v>3</v>
      </c>
      <c r="P29" s="36">
        <v>1</v>
      </c>
      <c r="Q29" s="36">
        <v>1</v>
      </c>
      <c r="R29" s="36">
        <v>35</v>
      </c>
      <c r="S29" s="36">
        <v>56</v>
      </c>
      <c r="T29" s="38">
        <v>681</v>
      </c>
      <c r="U29" s="38">
        <v>780</v>
      </c>
      <c r="V29" s="37">
        <v>0.87307692307692308</v>
      </c>
      <c r="W29" s="71" t="s">
        <v>735</v>
      </c>
    </row>
    <row r="30" spans="1:23" ht="15" x14ac:dyDescent="0.2">
      <c r="A30" s="69">
        <v>609815</v>
      </c>
      <c r="B30" s="36" t="s">
        <v>107</v>
      </c>
      <c r="C30" s="100" t="s">
        <v>46</v>
      </c>
      <c r="D30" s="70" t="s">
        <v>47</v>
      </c>
      <c r="E30" s="70" t="s">
        <v>48</v>
      </c>
      <c r="F30" s="38">
        <v>597</v>
      </c>
      <c r="G30" s="36">
        <v>50</v>
      </c>
      <c r="H30" s="38">
        <v>1140</v>
      </c>
      <c r="I30" s="179">
        <v>0.52300000000000002</v>
      </c>
      <c r="J30" s="100">
        <v>0</v>
      </c>
      <c r="K30" s="100">
        <v>0</v>
      </c>
      <c r="L30" s="38">
        <v>1140</v>
      </c>
      <c r="M30" s="37">
        <v>0.52368421052631575</v>
      </c>
      <c r="N30" s="36">
        <v>1</v>
      </c>
      <c r="O30" s="36">
        <v>3</v>
      </c>
      <c r="P30" s="100">
        <v>6</v>
      </c>
      <c r="Q30" s="100">
        <v>1</v>
      </c>
      <c r="R30" s="100">
        <v>39</v>
      </c>
      <c r="S30" s="36">
        <v>61</v>
      </c>
      <c r="T30" s="38">
        <v>536</v>
      </c>
      <c r="U30" s="38">
        <v>900</v>
      </c>
      <c r="V30" s="37">
        <v>0.5955555555555555</v>
      </c>
      <c r="W30" s="71" t="s">
        <v>737</v>
      </c>
    </row>
    <row r="31" spans="1:23" ht="15" x14ac:dyDescent="0.2">
      <c r="A31" s="69">
        <v>609806</v>
      </c>
      <c r="B31" s="36" t="s">
        <v>109</v>
      </c>
      <c r="C31" s="36" t="s">
        <v>46</v>
      </c>
      <c r="D31" s="70" t="s">
        <v>47</v>
      </c>
      <c r="E31" s="68" t="s">
        <v>48</v>
      </c>
      <c r="F31" s="38">
        <v>448</v>
      </c>
      <c r="G31" s="36">
        <v>37</v>
      </c>
      <c r="H31" s="38">
        <v>840</v>
      </c>
      <c r="I31" s="179">
        <v>0.53300000000000003</v>
      </c>
      <c r="J31" s="36">
        <v>0</v>
      </c>
      <c r="K31" s="36">
        <v>0</v>
      </c>
      <c r="L31" s="38">
        <v>840</v>
      </c>
      <c r="M31" s="37">
        <v>0.53333333333333333</v>
      </c>
      <c r="N31" s="36">
        <v>0</v>
      </c>
      <c r="O31" s="36">
        <v>2</v>
      </c>
      <c r="P31" s="36">
        <v>2</v>
      </c>
      <c r="Q31" s="36">
        <v>1</v>
      </c>
      <c r="R31" s="36">
        <v>32</v>
      </c>
      <c r="S31" s="36">
        <v>32</v>
      </c>
      <c r="T31" s="38">
        <v>416</v>
      </c>
      <c r="U31" s="38">
        <v>720</v>
      </c>
      <c r="V31" s="37">
        <v>0.57777777777777772</v>
      </c>
      <c r="W31" s="71" t="s">
        <v>737</v>
      </c>
    </row>
    <row r="32" spans="1:23" ht="15" x14ac:dyDescent="0.2">
      <c r="A32" s="69">
        <v>610242</v>
      </c>
      <c r="B32" s="36" t="s">
        <v>110</v>
      </c>
      <c r="C32" s="36" t="s">
        <v>46</v>
      </c>
      <c r="D32" s="70" t="s">
        <v>47</v>
      </c>
      <c r="E32" s="68" t="s">
        <v>48</v>
      </c>
      <c r="F32" s="38">
        <v>433</v>
      </c>
      <c r="G32" s="36">
        <v>30</v>
      </c>
      <c r="H32" s="38">
        <v>690</v>
      </c>
      <c r="I32" s="179">
        <v>0.627</v>
      </c>
      <c r="J32" s="36">
        <v>0</v>
      </c>
      <c r="K32" s="36">
        <v>0</v>
      </c>
      <c r="L32" s="38">
        <v>690</v>
      </c>
      <c r="M32" s="37">
        <v>0.62753623188405794</v>
      </c>
      <c r="N32" s="36">
        <v>4</v>
      </c>
      <c r="O32" s="36">
        <v>3</v>
      </c>
      <c r="P32" s="36">
        <v>3</v>
      </c>
      <c r="Q32" s="36">
        <v>0</v>
      </c>
      <c r="R32" s="36">
        <v>20</v>
      </c>
      <c r="S32" s="36">
        <v>78</v>
      </c>
      <c r="T32" s="38">
        <v>355</v>
      </c>
      <c r="U32" s="38">
        <v>450</v>
      </c>
      <c r="V32" s="37">
        <v>0.78888888888888886</v>
      </c>
      <c r="W32" s="71" t="s">
        <v>735</v>
      </c>
    </row>
    <row r="33" spans="1:23" ht="15" x14ac:dyDescent="0.2">
      <c r="A33" s="69">
        <v>609809</v>
      </c>
      <c r="B33" s="36" t="s">
        <v>112</v>
      </c>
      <c r="C33" s="36" t="s">
        <v>46</v>
      </c>
      <c r="D33" s="70" t="s">
        <v>47</v>
      </c>
      <c r="E33" s="68" t="s">
        <v>48</v>
      </c>
      <c r="F33" s="38">
        <v>669</v>
      </c>
      <c r="G33" s="36">
        <v>42</v>
      </c>
      <c r="H33" s="38">
        <v>960</v>
      </c>
      <c r="I33" s="179">
        <v>0.69599999999999995</v>
      </c>
      <c r="J33" s="36">
        <v>0</v>
      </c>
      <c r="K33" s="36">
        <v>0</v>
      </c>
      <c r="L33" s="38">
        <v>960</v>
      </c>
      <c r="M33" s="37">
        <v>0.69687500000000002</v>
      </c>
      <c r="N33" s="36">
        <v>1</v>
      </c>
      <c r="O33" s="36">
        <v>3</v>
      </c>
      <c r="P33" s="36">
        <v>5</v>
      </c>
      <c r="Q33" s="36">
        <v>0</v>
      </c>
      <c r="R33" s="36">
        <v>33</v>
      </c>
      <c r="S33" s="36">
        <v>73</v>
      </c>
      <c r="T33" s="38">
        <v>596</v>
      </c>
      <c r="U33" s="38">
        <v>750</v>
      </c>
      <c r="V33" s="37">
        <v>0.79466666666666663</v>
      </c>
      <c r="W33" s="71" t="s">
        <v>735</v>
      </c>
    </row>
    <row r="34" spans="1:23" ht="15" x14ac:dyDescent="0.2">
      <c r="A34" s="69">
        <v>609810</v>
      </c>
      <c r="B34" s="36" t="s">
        <v>113</v>
      </c>
      <c r="C34" s="36" t="s">
        <v>46</v>
      </c>
      <c r="D34" s="70" t="s">
        <v>47</v>
      </c>
      <c r="E34" s="68" t="s">
        <v>48</v>
      </c>
      <c r="F34" s="38">
        <v>1045</v>
      </c>
      <c r="G34" s="36">
        <v>22</v>
      </c>
      <c r="H34" s="38">
        <v>480</v>
      </c>
      <c r="I34" s="179">
        <v>2.177</v>
      </c>
      <c r="J34" s="36">
        <v>12</v>
      </c>
      <c r="K34" s="36">
        <v>22</v>
      </c>
      <c r="L34" s="38">
        <v>1290</v>
      </c>
      <c r="M34" s="37">
        <v>0.81007751937984496</v>
      </c>
      <c r="N34" s="36">
        <v>2</v>
      </c>
      <c r="O34" s="36">
        <v>4</v>
      </c>
      <c r="P34" s="36">
        <v>0</v>
      </c>
      <c r="Q34" s="36">
        <v>0</v>
      </c>
      <c r="R34" s="36">
        <v>50</v>
      </c>
      <c r="S34" s="36">
        <v>112</v>
      </c>
      <c r="T34" s="38">
        <v>933</v>
      </c>
      <c r="U34" s="38">
        <v>1140</v>
      </c>
      <c r="V34" s="37">
        <v>0.81842105263157894</v>
      </c>
      <c r="W34" s="71" t="s">
        <v>735</v>
      </c>
    </row>
    <row r="35" spans="1:23" ht="15" x14ac:dyDescent="0.2">
      <c r="A35" s="69">
        <v>609811</v>
      </c>
      <c r="B35" s="36" t="s">
        <v>114</v>
      </c>
      <c r="C35" s="36" t="s">
        <v>46</v>
      </c>
      <c r="D35" s="70" t="s">
        <v>47</v>
      </c>
      <c r="E35" s="68" t="s">
        <v>48</v>
      </c>
      <c r="F35" s="38">
        <v>244</v>
      </c>
      <c r="G35" s="36">
        <v>31.5</v>
      </c>
      <c r="H35" s="38">
        <v>720</v>
      </c>
      <c r="I35" s="179">
        <v>0.33800000000000002</v>
      </c>
      <c r="J35" s="36">
        <v>0</v>
      </c>
      <c r="K35" s="36">
        <v>0</v>
      </c>
      <c r="L35" s="38">
        <v>720</v>
      </c>
      <c r="M35" s="37">
        <v>0.33888888888888891</v>
      </c>
      <c r="N35" s="36">
        <v>5</v>
      </c>
      <c r="O35" s="36">
        <v>2</v>
      </c>
      <c r="P35" s="36">
        <v>3</v>
      </c>
      <c r="Q35" s="36">
        <v>0.5</v>
      </c>
      <c r="R35" s="36">
        <v>21</v>
      </c>
      <c r="S35" s="36">
        <v>46</v>
      </c>
      <c r="T35" s="38">
        <v>198</v>
      </c>
      <c r="U35" s="38">
        <v>480</v>
      </c>
      <c r="V35" s="37">
        <v>0.41249999999999998</v>
      </c>
      <c r="W35" s="71" t="s">
        <v>737</v>
      </c>
    </row>
    <row r="36" spans="1:23" ht="15" x14ac:dyDescent="0.2">
      <c r="A36" s="69">
        <v>610317</v>
      </c>
      <c r="B36" s="36" t="s">
        <v>115</v>
      </c>
      <c r="C36" s="36" t="s">
        <v>46</v>
      </c>
      <c r="D36" s="70" t="s">
        <v>47</v>
      </c>
      <c r="E36" s="68" t="s">
        <v>48</v>
      </c>
      <c r="F36" s="38">
        <v>332</v>
      </c>
      <c r="G36" s="36">
        <v>30</v>
      </c>
      <c r="H36" s="38">
        <v>690</v>
      </c>
      <c r="I36" s="179">
        <v>0.48099999999999998</v>
      </c>
      <c r="J36" s="36">
        <v>0</v>
      </c>
      <c r="K36" s="36">
        <v>0</v>
      </c>
      <c r="L36" s="38">
        <v>690</v>
      </c>
      <c r="M36" s="37">
        <v>0.48115942028985509</v>
      </c>
      <c r="N36" s="36">
        <v>0</v>
      </c>
      <c r="O36" s="36">
        <v>2</v>
      </c>
      <c r="P36" s="36">
        <v>0</v>
      </c>
      <c r="Q36" s="36">
        <v>4</v>
      </c>
      <c r="R36" s="36">
        <v>24</v>
      </c>
      <c r="S36" s="36">
        <v>21</v>
      </c>
      <c r="T36" s="38">
        <v>311</v>
      </c>
      <c r="U36" s="38">
        <v>540</v>
      </c>
      <c r="V36" s="37">
        <v>0.57592592592592595</v>
      </c>
      <c r="W36" s="71" t="s">
        <v>737</v>
      </c>
    </row>
    <row r="37" spans="1:23" ht="15" x14ac:dyDescent="0.2">
      <c r="A37" s="69">
        <v>610590</v>
      </c>
      <c r="B37" s="36" t="s">
        <v>116</v>
      </c>
      <c r="C37" s="36" t="s">
        <v>46</v>
      </c>
      <c r="D37" s="70" t="s">
        <v>47</v>
      </c>
      <c r="E37" s="68" t="s">
        <v>117</v>
      </c>
      <c r="F37" s="38">
        <v>327</v>
      </c>
      <c r="G37" s="36">
        <v>28</v>
      </c>
      <c r="H37" s="38">
        <v>630</v>
      </c>
      <c r="I37" s="179">
        <v>0.51900000000000002</v>
      </c>
      <c r="J37" s="36">
        <v>0</v>
      </c>
      <c r="K37" s="36">
        <v>0</v>
      </c>
      <c r="L37" s="38">
        <v>630</v>
      </c>
      <c r="M37" s="37">
        <v>0.51904761904761909</v>
      </c>
      <c r="N37" s="36">
        <v>0</v>
      </c>
      <c r="O37" s="36">
        <v>0</v>
      </c>
      <c r="P37" s="36">
        <v>0</v>
      </c>
      <c r="Q37" s="36">
        <v>0</v>
      </c>
      <c r="R37" s="36">
        <v>28</v>
      </c>
      <c r="S37" s="36">
        <v>0</v>
      </c>
      <c r="T37" s="38">
        <v>327</v>
      </c>
      <c r="U37" s="38">
        <v>630</v>
      </c>
      <c r="V37" s="37">
        <v>0.51904761904761909</v>
      </c>
      <c r="W37" s="71" t="s">
        <v>737</v>
      </c>
    </row>
    <row r="38" spans="1:23" ht="15" x14ac:dyDescent="0.2">
      <c r="A38" s="69">
        <v>610091</v>
      </c>
      <c r="B38" s="36" t="s">
        <v>120</v>
      </c>
      <c r="C38" s="36" t="s">
        <v>46</v>
      </c>
      <c r="D38" s="70" t="s">
        <v>47</v>
      </c>
      <c r="E38" s="68" t="s">
        <v>48</v>
      </c>
      <c r="F38" s="38">
        <v>287</v>
      </c>
      <c r="G38" s="36">
        <v>17.5</v>
      </c>
      <c r="H38" s="38">
        <v>390</v>
      </c>
      <c r="I38" s="179">
        <v>0.73499999999999999</v>
      </c>
      <c r="J38" s="100">
        <v>0</v>
      </c>
      <c r="K38" s="36">
        <v>0</v>
      </c>
      <c r="L38" s="38">
        <v>390</v>
      </c>
      <c r="M38" s="37">
        <v>0.73589743589743595</v>
      </c>
      <c r="N38" s="36">
        <v>2</v>
      </c>
      <c r="O38" s="36">
        <v>1</v>
      </c>
      <c r="P38" s="36">
        <v>0</v>
      </c>
      <c r="Q38" s="36">
        <v>0.5</v>
      </c>
      <c r="R38" s="36">
        <v>14</v>
      </c>
      <c r="S38" s="36">
        <v>33</v>
      </c>
      <c r="T38" s="38">
        <v>254</v>
      </c>
      <c r="U38" s="38">
        <v>300</v>
      </c>
      <c r="V38" s="37">
        <v>0.84666666666666668</v>
      </c>
      <c r="W38" s="71" t="s">
        <v>735</v>
      </c>
    </row>
    <row r="39" spans="1:23" ht="15" x14ac:dyDescent="0.2">
      <c r="A39" s="69">
        <v>609812</v>
      </c>
      <c r="B39" s="36" t="s">
        <v>121</v>
      </c>
      <c r="C39" s="36" t="s">
        <v>46</v>
      </c>
      <c r="D39" s="70" t="s">
        <v>47</v>
      </c>
      <c r="E39" s="68" t="s">
        <v>48</v>
      </c>
      <c r="F39" s="38">
        <v>187</v>
      </c>
      <c r="G39" s="36">
        <v>36</v>
      </c>
      <c r="H39" s="38">
        <v>810</v>
      </c>
      <c r="I39" s="179">
        <v>0.23</v>
      </c>
      <c r="J39" s="36">
        <v>0</v>
      </c>
      <c r="K39" s="36">
        <v>0</v>
      </c>
      <c r="L39" s="38">
        <v>810</v>
      </c>
      <c r="M39" s="37">
        <v>0.23086419753086421</v>
      </c>
      <c r="N39" s="36">
        <v>4</v>
      </c>
      <c r="O39" s="36">
        <v>1</v>
      </c>
      <c r="P39" s="36">
        <v>7</v>
      </c>
      <c r="Q39" s="36">
        <v>0</v>
      </c>
      <c r="R39" s="36">
        <v>24</v>
      </c>
      <c r="S39" s="36">
        <v>39</v>
      </c>
      <c r="T39" s="38">
        <v>148</v>
      </c>
      <c r="U39" s="38">
        <v>540</v>
      </c>
      <c r="V39" s="37">
        <v>0.27407407407407408</v>
      </c>
      <c r="W39" s="71" t="s">
        <v>737</v>
      </c>
    </row>
    <row r="40" spans="1:23" ht="15" x14ac:dyDescent="0.2">
      <c r="A40" s="69">
        <v>609813</v>
      </c>
      <c r="B40" s="36" t="s">
        <v>125</v>
      </c>
      <c r="C40" s="36" t="s">
        <v>46</v>
      </c>
      <c r="D40" s="70" t="s">
        <v>47</v>
      </c>
      <c r="E40" s="68" t="s">
        <v>86</v>
      </c>
      <c r="F40" s="38">
        <v>168</v>
      </c>
      <c r="G40" s="36">
        <v>20</v>
      </c>
      <c r="H40" s="38">
        <v>450</v>
      </c>
      <c r="I40" s="179">
        <v>0.373</v>
      </c>
      <c r="J40" s="36">
        <v>0</v>
      </c>
      <c r="K40" s="36">
        <v>0</v>
      </c>
      <c r="L40" s="38">
        <v>450</v>
      </c>
      <c r="M40" s="37">
        <v>0.37333333333333335</v>
      </c>
      <c r="N40" s="36">
        <v>0</v>
      </c>
      <c r="O40" s="36">
        <v>1</v>
      </c>
      <c r="P40" s="36">
        <v>2</v>
      </c>
      <c r="Q40" s="36">
        <v>0</v>
      </c>
      <c r="R40" s="36">
        <v>17</v>
      </c>
      <c r="S40" s="36">
        <v>16</v>
      </c>
      <c r="T40" s="38">
        <v>152</v>
      </c>
      <c r="U40" s="38">
        <v>390</v>
      </c>
      <c r="V40" s="37">
        <v>0.38974358974358975</v>
      </c>
      <c r="W40" s="71" t="s">
        <v>737</v>
      </c>
    </row>
    <row r="41" spans="1:23" ht="15" x14ac:dyDescent="0.2">
      <c r="A41" s="69">
        <v>609830</v>
      </c>
      <c r="B41" s="36" t="s">
        <v>126</v>
      </c>
      <c r="C41" s="100" t="s">
        <v>46</v>
      </c>
      <c r="D41" s="70" t="s">
        <v>47</v>
      </c>
      <c r="E41" s="70" t="s">
        <v>48</v>
      </c>
      <c r="F41" s="38">
        <v>417</v>
      </c>
      <c r="G41" s="36">
        <v>38.5</v>
      </c>
      <c r="H41" s="38">
        <v>870</v>
      </c>
      <c r="I41" s="179">
        <v>0.47899999999999998</v>
      </c>
      <c r="J41" s="100">
        <v>0</v>
      </c>
      <c r="K41" s="100">
        <v>0</v>
      </c>
      <c r="L41" s="38">
        <v>870</v>
      </c>
      <c r="M41" s="37">
        <v>0.47931034482758622</v>
      </c>
      <c r="N41" s="36">
        <v>3</v>
      </c>
      <c r="O41" s="36">
        <v>3</v>
      </c>
      <c r="P41" s="100">
        <v>1</v>
      </c>
      <c r="Q41" s="100">
        <v>1.5</v>
      </c>
      <c r="R41" s="100">
        <v>30</v>
      </c>
      <c r="S41" s="36">
        <v>79</v>
      </c>
      <c r="T41" s="38">
        <v>338</v>
      </c>
      <c r="U41" s="38">
        <v>690</v>
      </c>
      <c r="V41" s="37">
        <v>0.48985507246376814</v>
      </c>
      <c r="W41" s="71" t="s">
        <v>737</v>
      </c>
    </row>
    <row r="42" spans="1:23" ht="15" x14ac:dyDescent="0.2">
      <c r="A42" s="73">
        <v>609817</v>
      </c>
      <c r="B42" s="100" t="s">
        <v>127</v>
      </c>
      <c r="C42" s="100" t="s">
        <v>46</v>
      </c>
      <c r="D42" s="70" t="s">
        <v>47</v>
      </c>
      <c r="E42" s="70" t="s">
        <v>48</v>
      </c>
      <c r="F42" s="38">
        <v>652</v>
      </c>
      <c r="G42" s="100">
        <v>42.5</v>
      </c>
      <c r="H42" s="38">
        <v>960</v>
      </c>
      <c r="I42" s="179">
        <v>0.67900000000000005</v>
      </c>
      <c r="J42" s="100">
        <v>0</v>
      </c>
      <c r="K42" s="100">
        <v>0</v>
      </c>
      <c r="L42" s="38">
        <v>960</v>
      </c>
      <c r="M42" s="37">
        <v>0.6791666666666667</v>
      </c>
      <c r="N42" s="100">
        <v>1</v>
      </c>
      <c r="O42" s="100">
        <v>5</v>
      </c>
      <c r="P42" s="100">
        <v>1</v>
      </c>
      <c r="Q42" s="100">
        <v>2.5</v>
      </c>
      <c r="R42" s="100">
        <v>33</v>
      </c>
      <c r="S42" s="100">
        <v>105</v>
      </c>
      <c r="T42" s="38">
        <v>547</v>
      </c>
      <c r="U42" s="38">
        <v>750</v>
      </c>
      <c r="V42" s="37">
        <v>0.72933333333333328</v>
      </c>
      <c r="W42" s="71" t="s">
        <v>735</v>
      </c>
    </row>
    <row r="43" spans="1:23" ht="15" x14ac:dyDescent="0.2">
      <c r="A43" s="69">
        <v>609818</v>
      </c>
      <c r="B43" s="36" t="s">
        <v>128</v>
      </c>
      <c r="C43" s="36" t="s">
        <v>46</v>
      </c>
      <c r="D43" s="70" t="s">
        <v>47</v>
      </c>
      <c r="E43" s="68" t="s">
        <v>48</v>
      </c>
      <c r="F43" s="38">
        <v>739</v>
      </c>
      <c r="G43" s="100">
        <v>52</v>
      </c>
      <c r="H43" s="38">
        <v>1200</v>
      </c>
      <c r="I43" s="179">
        <v>0.61499999999999999</v>
      </c>
      <c r="J43" s="36">
        <v>0</v>
      </c>
      <c r="K43" s="100">
        <v>0</v>
      </c>
      <c r="L43" s="38">
        <v>1200</v>
      </c>
      <c r="M43" s="37">
        <v>0.61583333333333334</v>
      </c>
      <c r="N43" s="36">
        <v>3</v>
      </c>
      <c r="O43" s="36">
        <v>3</v>
      </c>
      <c r="P43" s="36">
        <v>3</v>
      </c>
      <c r="Q43" s="36">
        <v>2</v>
      </c>
      <c r="R43" s="36">
        <v>41</v>
      </c>
      <c r="S43" s="36">
        <v>69</v>
      </c>
      <c r="T43" s="38">
        <v>670</v>
      </c>
      <c r="U43" s="38">
        <v>930</v>
      </c>
      <c r="V43" s="37">
        <v>0.72043010752688175</v>
      </c>
      <c r="W43" s="71" t="s">
        <v>735</v>
      </c>
    </row>
    <row r="44" spans="1:23" ht="15" x14ac:dyDescent="0.2">
      <c r="A44" s="69">
        <v>609819</v>
      </c>
      <c r="B44" s="36" t="s">
        <v>129</v>
      </c>
      <c r="C44" s="100" t="s">
        <v>46</v>
      </c>
      <c r="D44" s="70" t="s">
        <v>47</v>
      </c>
      <c r="E44" s="70" t="s">
        <v>48</v>
      </c>
      <c r="F44" s="38">
        <v>269</v>
      </c>
      <c r="G44" s="36">
        <v>32</v>
      </c>
      <c r="H44" s="38">
        <v>720</v>
      </c>
      <c r="I44" s="179">
        <v>0.373</v>
      </c>
      <c r="J44" s="100">
        <v>0</v>
      </c>
      <c r="K44" s="100">
        <v>0</v>
      </c>
      <c r="L44" s="38">
        <v>720</v>
      </c>
      <c r="M44" s="37">
        <v>0.37361111111111112</v>
      </c>
      <c r="N44" s="36">
        <v>0</v>
      </c>
      <c r="O44" s="36">
        <v>3</v>
      </c>
      <c r="P44" s="100">
        <v>4</v>
      </c>
      <c r="Q44" s="100">
        <v>1</v>
      </c>
      <c r="R44" s="100">
        <v>24</v>
      </c>
      <c r="S44" s="36">
        <v>18</v>
      </c>
      <c r="T44" s="38">
        <v>251</v>
      </c>
      <c r="U44" s="38">
        <v>540</v>
      </c>
      <c r="V44" s="37">
        <v>0.46481481481481479</v>
      </c>
      <c r="W44" s="71" t="s">
        <v>737</v>
      </c>
    </row>
    <row r="45" spans="1:23" ht="15" x14ac:dyDescent="0.2">
      <c r="A45" s="73">
        <v>609820</v>
      </c>
      <c r="B45" s="100" t="s">
        <v>130</v>
      </c>
      <c r="C45" s="100" t="s">
        <v>46</v>
      </c>
      <c r="D45" s="70" t="s">
        <v>47</v>
      </c>
      <c r="E45" s="70" t="s">
        <v>100</v>
      </c>
      <c r="F45" s="38">
        <v>519</v>
      </c>
      <c r="G45" s="100">
        <v>25.5</v>
      </c>
      <c r="H45" s="38">
        <v>570</v>
      </c>
      <c r="I45" s="179">
        <v>0.91</v>
      </c>
      <c r="J45" s="100">
        <v>0</v>
      </c>
      <c r="K45" s="100">
        <v>0</v>
      </c>
      <c r="L45" s="38">
        <v>570</v>
      </c>
      <c r="M45" s="37">
        <v>0.91052631578947374</v>
      </c>
      <c r="N45" s="100">
        <v>0</v>
      </c>
      <c r="O45" s="100">
        <v>0</v>
      </c>
      <c r="P45" s="100">
        <v>0</v>
      </c>
      <c r="Q45" s="100">
        <v>0.5</v>
      </c>
      <c r="R45" s="100">
        <v>25</v>
      </c>
      <c r="S45" s="100">
        <v>0</v>
      </c>
      <c r="T45" s="38">
        <v>519</v>
      </c>
      <c r="U45" s="38">
        <v>570</v>
      </c>
      <c r="V45" s="37">
        <v>0.91052631578947374</v>
      </c>
      <c r="W45" s="71" t="s">
        <v>735</v>
      </c>
    </row>
    <row r="46" spans="1:23" ht="15" x14ac:dyDescent="0.2">
      <c r="A46" s="69">
        <v>609821</v>
      </c>
      <c r="B46" s="100" t="s">
        <v>131</v>
      </c>
      <c r="C46" s="100" t="s">
        <v>46</v>
      </c>
      <c r="D46" s="70" t="s">
        <v>47</v>
      </c>
      <c r="E46" s="68" t="s">
        <v>48</v>
      </c>
      <c r="F46" s="38">
        <v>434</v>
      </c>
      <c r="G46" s="100">
        <v>32</v>
      </c>
      <c r="H46" s="38">
        <v>720</v>
      </c>
      <c r="I46" s="179">
        <v>0.60199999999999998</v>
      </c>
      <c r="J46" s="36">
        <v>0</v>
      </c>
      <c r="K46" s="100">
        <v>0</v>
      </c>
      <c r="L46" s="38">
        <v>720</v>
      </c>
      <c r="M46" s="37">
        <v>0.60277777777777775</v>
      </c>
      <c r="N46" s="36">
        <v>1</v>
      </c>
      <c r="O46" s="36">
        <v>2</v>
      </c>
      <c r="P46" s="36">
        <v>0</v>
      </c>
      <c r="Q46" s="36">
        <v>0</v>
      </c>
      <c r="R46" s="36">
        <v>29</v>
      </c>
      <c r="S46" s="36">
        <v>28</v>
      </c>
      <c r="T46" s="38">
        <v>406</v>
      </c>
      <c r="U46" s="38">
        <v>660</v>
      </c>
      <c r="V46" s="37">
        <v>0.61515151515151512</v>
      </c>
      <c r="W46" s="71" t="s">
        <v>737</v>
      </c>
    </row>
    <row r="47" spans="1:23" ht="15" x14ac:dyDescent="0.2">
      <c r="A47" s="69">
        <v>609827</v>
      </c>
      <c r="B47" s="36" t="s">
        <v>132</v>
      </c>
      <c r="C47" s="36" t="s">
        <v>46</v>
      </c>
      <c r="D47" s="70" t="s">
        <v>47</v>
      </c>
      <c r="E47" s="68" t="s">
        <v>48</v>
      </c>
      <c r="F47" s="38">
        <v>338</v>
      </c>
      <c r="G47" s="36">
        <v>39</v>
      </c>
      <c r="H47" s="38">
        <v>900</v>
      </c>
      <c r="I47" s="179">
        <v>0.375</v>
      </c>
      <c r="J47" s="36">
        <v>0</v>
      </c>
      <c r="K47" s="36">
        <v>0</v>
      </c>
      <c r="L47" s="38">
        <v>900</v>
      </c>
      <c r="M47" s="37">
        <v>0.37555555555555553</v>
      </c>
      <c r="N47" s="36">
        <v>3</v>
      </c>
      <c r="O47" s="36">
        <v>2</v>
      </c>
      <c r="P47" s="36">
        <v>3</v>
      </c>
      <c r="Q47" s="36">
        <v>0</v>
      </c>
      <c r="R47" s="36">
        <v>31</v>
      </c>
      <c r="S47" s="36">
        <v>65</v>
      </c>
      <c r="T47" s="38">
        <v>273</v>
      </c>
      <c r="U47" s="38">
        <v>690</v>
      </c>
      <c r="V47" s="37">
        <v>0.39565217391304347</v>
      </c>
      <c r="W47" s="71" t="s">
        <v>737</v>
      </c>
    </row>
    <row r="48" spans="1:23" ht="15" x14ac:dyDescent="0.2">
      <c r="A48" s="69">
        <v>609828</v>
      </c>
      <c r="B48" s="36" t="s">
        <v>133</v>
      </c>
      <c r="C48" s="36" t="s">
        <v>46</v>
      </c>
      <c r="D48" s="70" t="s">
        <v>47</v>
      </c>
      <c r="E48" s="68" t="s">
        <v>100</v>
      </c>
      <c r="F48" s="38">
        <v>489</v>
      </c>
      <c r="G48" s="36">
        <v>18</v>
      </c>
      <c r="H48" s="38">
        <v>390</v>
      </c>
      <c r="I48" s="179">
        <v>1.2529999999999999</v>
      </c>
      <c r="J48" s="36">
        <v>0</v>
      </c>
      <c r="K48" s="36">
        <v>0</v>
      </c>
      <c r="L48" s="38">
        <v>390</v>
      </c>
      <c r="M48" s="37">
        <v>1.2538461538461538</v>
      </c>
      <c r="N48" s="36">
        <v>0</v>
      </c>
      <c r="O48" s="36">
        <v>0</v>
      </c>
      <c r="P48" s="36">
        <v>0</v>
      </c>
      <c r="Q48" s="36">
        <v>1</v>
      </c>
      <c r="R48" s="36">
        <v>17</v>
      </c>
      <c r="S48" s="36">
        <v>0</v>
      </c>
      <c r="T48" s="38">
        <v>489</v>
      </c>
      <c r="U48" s="38">
        <v>390</v>
      </c>
      <c r="V48" s="37">
        <v>1.2538461538461538</v>
      </c>
      <c r="W48" s="71" t="s">
        <v>738</v>
      </c>
    </row>
    <row r="49" spans="1:23" ht="15" x14ac:dyDescent="0.2">
      <c r="A49" s="69">
        <v>609829</v>
      </c>
      <c r="B49" s="36" t="s">
        <v>135</v>
      </c>
      <c r="C49" s="36" t="s">
        <v>46</v>
      </c>
      <c r="D49" s="70" t="s">
        <v>47</v>
      </c>
      <c r="E49" s="68" t="s">
        <v>48</v>
      </c>
      <c r="F49" s="38">
        <v>380</v>
      </c>
      <c r="G49" s="36">
        <v>15.5</v>
      </c>
      <c r="H49" s="38">
        <v>330</v>
      </c>
      <c r="I49" s="179">
        <v>1.151</v>
      </c>
      <c r="J49" s="36">
        <v>2</v>
      </c>
      <c r="K49" s="36">
        <v>0</v>
      </c>
      <c r="L49" s="38">
        <v>390</v>
      </c>
      <c r="M49" s="37">
        <v>0.97435897435897434</v>
      </c>
      <c r="N49" s="36">
        <v>0</v>
      </c>
      <c r="O49" s="36">
        <v>2</v>
      </c>
      <c r="P49" s="36">
        <v>0</v>
      </c>
      <c r="Q49" s="36">
        <v>2.5</v>
      </c>
      <c r="R49" s="36">
        <v>13</v>
      </c>
      <c r="S49" s="36">
        <v>16</v>
      </c>
      <c r="T49" s="38">
        <v>364</v>
      </c>
      <c r="U49" s="38">
        <v>300</v>
      </c>
      <c r="V49" s="37">
        <v>1.2133333333333334</v>
      </c>
      <c r="W49" s="71" t="s">
        <v>738</v>
      </c>
    </row>
    <row r="50" spans="1:23" ht="15" x14ac:dyDescent="0.2">
      <c r="A50" s="69">
        <v>609832</v>
      </c>
      <c r="B50" s="36" t="s">
        <v>137</v>
      </c>
      <c r="C50" s="36" t="s">
        <v>46</v>
      </c>
      <c r="D50" s="70" t="s">
        <v>47</v>
      </c>
      <c r="E50" s="68" t="s">
        <v>100</v>
      </c>
      <c r="F50" s="38">
        <v>613</v>
      </c>
      <c r="G50" s="36">
        <v>40</v>
      </c>
      <c r="H50" s="38">
        <v>900</v>
      </c>
      <c r="I50" s="179">
        <v>0.68100000000000005</v>
      </c>
      <c r="J50" s="36">
        <v>0</v>
      </c>
      <c r="K50" s="36">
        <v>0</v>
      </c>
      <c r="L50" s="38">
        <v>900</v>
      </c>
      <c r="M50" s="37">
        <v>0.68111111111111111</v>
      </c>
      <c r="N50" s="36">
        <v>3</v>
      </c>
      <c r="O50" s="36">
        <v>0</v>
      </c>
      <c r="P50" s="36">
        <v>1</v>
      </c>
      <c r="Q50" s="36">
        <v>0</v>
      </c>
      <c r="R50" s="36">
        <v>36</v>
      </c>
      <c r="S50" s="36">
        <v>30</v>
      </c>
      <c r="T50" s="38">
        <v>583</v>
      </c>
      <c r="U50" s="38">
        <v>810</v>
      </c>
      <c r="V50" s="37">
        <v>0.71975308641975311</v>
      </c>
      <c r="W50" s="71" t="s">
        <v>735</v>
      </c>
    </row>
    <row r="51" spans="1:23" ht="15" x14ac:dyDescent="0.2">
      <c r="A51" s="69">
        <v>609833</v>
      </c>
      <c r="B51" s="36" t="s">
        <v>138</v>
      </c>
      <c r="C51" s="36" t="s">
        <v>46</v>
      </c>
      <c r="D51" s="70" t="s">
        <v>47</v>
      </c>
      <c r="E51" s="68" t="s">
        <v>48</v>
      </c>
      <c r="F51" s="38">
        <v>240</v>
      </c>
      <c r="G51" s="36">
        <v>33</v>
      </c>
      <c r="H51" s="38">
        <v>750</v>
      </c>
      <c r="I51" s="179">
        <v>0.32</v>
      </c>
      <c r="J51" s="36">
        <v>0</v>
      </c>
      <c r="K51" s="36">
        <v>0</v>
      </c>
      <c r="L51" s="38">
        <v>750</v>
      </c>
      <c r="M51" s="37">
        <v>0.32</v>
      </c>
      <c r="N51" s="36">
        <v>0</v>
      </c>
      <c r="O51" s="36">
        <v>2</v>
      </c>
      <c r="P51" s="36">
        <v>5</v>
      </c>
      <c r="Q51" s="36">
        <v>0</v>
      </c>
      <c r="R51" s="36">
        <v>26</v>
      </c>
      <c r="S51" s="36">
        <v>21</v>
      </c>
      <c r="T51" s="38">
        <v>219</v>
      </c>
      <c r="U51" s="38">
        <v>600</v>
      </c>
      <c r="V51" s="37">
        <v>0.36499999999999999</v>
      </c>
      <c r="W51" s="71" t="s">
        <v>737</v>
      </c>
    </row>
    <row r="52" spans="1:23" ht="15" x14ac:dyDescent="0.2">
      <c r="A52" s="69">
        <v>610353</v>
      </c>
      <c r="B52" s="36" t="s">
        <v>139</v>
      </c>
      <c r="C52" s="36" t="s">
        <v>46</v>
      </c>
      <c r="D52" s="70" t="s">
        <v>47</v>
      </c>
      <c r="E52" s="68" t="s">
        <v>48</v>
      </c>
      <c r="F52" s="38">
        <v>665</v>
      </c>
      <c r="G52" s="36">
        <v>35.5</v>
      </c>
      <c r="H52" s="38">
        <v>810</v>
      </c>
      <c r="I52" s="179">
        <v>0.82</v>
      </c>
      <c r="J52" s="36">
        <v>0</v>
      </c>
      <c r="K52" s="36">
        <v>0</v>
      </c>
      <c r="L52" s="38">
        <v>810</v>
      </c>
      <c r="M52" s="37">
        <v>0.82098765432098764</v>
      </c>
      <c r="N52" s="36">
        <v>1</v>
      </c>
      <c r="O52" s="36">
        <v>2</v>
      </c>
      <c r="P52" s="36">
        <v>0</v>
      </c>
      <c r="Q52" s="36">
        <v>0.5</v>
      </c>
      <c r="R52" s="36">
        <v>32</v>
      </c>
      <c r="S52" s="36">
        <v>54</v>
      </c>
      <c r="T52" s="38">
        <v>611</v>
      </c>
      <c r="U52" s="38">
        <v>720</v>
      </c>
      <c r="V52" s="37">
        <v>0.84861111111111109</v>
      </c>
      <c r="W52" s="71" t="s">
        <v>735</v>
      </c>
    </row>
    <row r="53" spans="1:23" ht="15" x14ac:dyDescent="0.2">
      <c r="A53" s="69">
        <v>609835</v>
      </c>
      <c r="B53" s="36" t="s">
        <v>140</v>
      </c>
      <c r="C53" s="36" t="s">
        <v>46</v>
      </c>
      <c r="D53" s="70" t="s">
        <v>47</v>
      </c>
      <c r="E53" s="68" t="s">
        <v>48</v>
      </c>
      <c r="F53" s="38">
        <v>635</v>
      </c>
      <c r="G53" s="36">
        <v>45.5</v>
      </c>
      <c r="H53" s="38">
        <v>1050</v>
      </c>
      <c r="I53" s="179">
        <v>0.60399999999999998</v>
      </c>
      <c r="J53" s="36">
        <v>0</v>
      </c>
      <c r="K53" s="36">
        <v>0</v>
      </c>
      <c r="L53" s="38">
        <v>1050</v>
      </c>
      <c r="M53" s="37">
        <v>0.60476190476190472</v>
      </c>
      <c r="N53" s="36">
        <v>0</v>
      </c>
      <c r="O53" s="36">
        <v>3</v>
      </c>
      <c r="P53" s="36">
        <v>0</v>
      </c>
      <c r="Q53" s="36">
        <v>0.5</v>
      </c>
      <c r="R53" s="36">
        <v>42</v>
      </c>
      <c r="S53" s="36">
        <v>30</v>
      </c>
      <c r="T53" s="38">
        <v>605</v>
      </c>
      <c r="U53" s="38">
        <v>960</v>
      </c>
      <c r="V53" s="37">
        <v>0.63020833333333337</v>
      </c>
      <c r="W53" s="71" t="s">
        <v>737</v>
      </c>
    </row>
    <row r="54" spans="1:23" ht="15" x14ac:dyDescent="0.2">
      <c r="A54" s="69">
        <v>610539</v>
      </c>
      <c r="B54" s="36" t="s">
        <v>142</v>
      </c>
      <c r="C54" s="36" t="s">
        <v>46</v>
      </c>
      <c r="D54" s="70" t="s">
        <v>47</v>
      </c>
      <c r="E54" s="68" t="s">
        <v>48</v>
      </c>
      <c r="F54" s="38">
        <v>797</v>
      </c>
      <c r="G54" s="36">
        <v>48</v>
      </c>
      <c r="H54" s="38">
        <v>1080</v>
      </c>
      <c r="I54" s="179">
        <v>0.73699999999999999</v>
      </c>
      <c r="J54" s="36">
        <v>0</v>
      </c>
      <c r="K54" s="36">
        <v>0</v>
      </c>
      <c r="L54" s="38">
        <v>1080</v>
      </c>
      <c r="M54" s="37">
        <v>0.73796296296296293</v>
      </c>
      <c r="N54" s="36">
        <v>3</v>
      </c>
      <c r="O54" s="36">
        <v>5</v>
      </c>
      <c r="P54" s="36">
        <v>1</v>
      </c>
      <c r="Q54" s="36">
        <v>4</v>
      </c>
      <c r="R54" s="36">
        <v>35</v>
      </c>
      <c r="S54" s="36">
        <v>95</v>
      </c>
      <c r="T54" s="38">
        <v>702</v>
      </c>
      <c r="U54" s="38">
        <v>780</v>
      </c>
      <c r="V54" s="37">
        <v>0.9</v>
      </c>
      <c r="W54" s="71" t="s">
        <v>735</v>
      </c>
    </row>
    <row r="55" spans="1:23" ht="15" x14ac:dyDescent="0.2">
      <c r="A55" s="69">
        <v>609836</v>
      </c>
      <c r="B55" s="36" t="s">
        <v>143</v>
      </c>
      <c r="C55" s="36" t="s">
        <v>46</v>
      </c>
      <c r="D55" s="70" t="s">
        <v>47</v>
      </c>
      <c r="E55" s="68" t="s">
        <v>48</v>
      </c>
      <c r="F55" s="38">
        <v>774</v>
      </c>
      <c r="G55" s="36">
        <v>42</v>
      </c>
      <c r="H55" s="38">
        <v>960</v>
      </c>
      <c r="I55" s="179">
        <v>0.80600000000000005</v>
      </c>
      <c r="J55" s="36">
        <v>0</v>
      </c>
      <c r="K55" s="36">
        <v>3</v>
      </c>
      <c r="L55" s="38">
        <v>1020</v>
      </c>
      <c r="M55" s="37">
        <v>0.75882352941176467</v>
      </c>
      <c r="N55" s="36">
        <v>3</v>
      </c>
      <c r="O55" s="36">
        <v>4</v>
      </c>
      <c r="P55" s="36">
        <v>1</v>
      </c>
      <c r="Q55" s="36">
        <v>0</v>
      </c>
      <c r="R55" s="36">
        <v>37</v>
      </c>
      <c r="S55" s="36">
        <v>82</v>
      </c>
      <c r="T55" s="38">
        <v>692</v>
      </c>
      <c r="U55" s="38">
        <v>840</v>
      </c>
      <c r="V55" s="37">
        <v>0.82380952380952377</v>
      </c>
      <c r="W55" s="71" t="s">
        <v>735</v>
      </c>
    </row>
    <row r="56" spans="1:23" ht="15" x14ac:dyDescent="0.2">
      <c r="A56" s="69">
        <v>610024</v>
      </c>
      <c r="B56" s="36" t="s">
        <v>144</v>
      </c>
      <c r="C56" s="36" t="s">
        <v>46</v>
      </c>
      <c r="D56" s="70" t="s">
        <v>47</v>
      </c>
      <c r="E56" s="68" t="s">
        <v>48</v>
      </c>
      <c r="F56" s="38">
        <v>866</v>
      </c>
      <c r="G56" s="36">
        <v>62</v>
      </c>
      <c r="H56" s="38">
        <v>1410</v>
      </c>
      <c r="I56" s="179">
        <v>0.61399999999999999</v>
      </c>
      <c r="J56" s="36">
        <v>0</v>
      </c>
      <c r="K56" s="36">
        <v>0</v>
      </c>
      <c r="L56" s="38">
        <v>1410</v>
      </c>
      <c r="M56" s="37">
        <v>0.61418439716312057</v>
      </c>
      <c r="N56" s="36">
        <v>1</v>
      </c>
      <c r="O56" s="36">
        <v>5</v>
      </c>
      <c r="P56" s="36">
        <v>0</v>
      </c>
      <c r="Q56" s="36">
        <v>2</v>
      </c>
      <c r="R56" s="36">
        <v>54</v>
      </c>
      <c r="S56" s="36">
        <v>46</v>
      </c>
      <c r="T56" s="38">
        <v>820</v>
      </c>
      <c r="U56" s="38">
        <v>1230</v>
      </c>
      <c r="V56" s="37">
        <v>0.66666666666666663</v>
      </c>
      <c r="W56" s="71" t="s">
        <v>737</v>
      </c>
    </row>
    <row r="57" spans="1:23" ht="15" x14ac:dyDescent="0.2">
      <c r="A57" s="69">
        <v>609837</v>
      </c>
      <c r="B57" s="36" t="s">
        <v>145</v>
      </c>
      <c r="C57" s="36" t="s">
        <v>46</v>
      </c>
      <c r="D57" s="70" t="s">
        <v>47</v>
      </c>
      <c r="E57" s="68" t="s">
        <v>100</v>
      </c>
      <c r="F57" s="38">
        <v>495</v>
      </c>
      <c r="G57" s="36">
        <v>30</v>
      </c>
      <c r="H57" s="38">
        <v>690</v>
      </c>
      <c r="I57" s="179">
        <v>0.71699999999999997</v>
      </c>
      <c r="J57" s="36">
        <v>0</v>
      </c>
      <c r="K57" s="36">
        <v>0</v>
      </c>
      <c r="L57" s="38">
        <v>690</v>
      </c>
      <c r="M57" s="37">
        <v>0.71739130434782605</v>
      </c>
      <c r="N57" s="36">
        <v>0</v>
      </c>
      <c r="O57" s="36">
        <v>0</v>
      </c>
      <c r="P57" s="36">
        <v>0</v>
      </c>
      <c r="Q57" s="36">
        <v>2</v>
      </c>
      <c r="R57" s="36">
        <v>28</v>
      </c>
      <c r="S57" s="36">
        <v>0</v>
      </c>
      <c r="T57" s="38">
        <v>495</v>
      </c>
      <c r="U57" s="38">
        <v>630</v>
      </c>
      <c r="V57" s="37">
        <v>0.7857142857142857</v>
      </c>
      <c r="W57" s="71" t="s">
        <v>735</v>
      </c>
    </row>
    <row r="58" spans="1:23" ht="15" x14ac:dyDescent="0.2">
      <c r="A58" s="73">
        <v>609839</v>
      </c>
      <c r="B58" s="100" t="s">
        <v>147</v>
      </c>
      <c r="C58" s="100" t="s">
        <v>46</v>
      </c>
      <c r="D58" s="70" t="s">
        <v>47</v>
      </c>
      <c r="E58" s="70" t="s">
        <v>48</v>
      </c>
      <c r="F58" s="38">
        <v>385</v>
      </c>
      <c r="G58" s="100">
        <v>35</v>
      </c>
      <c r="H58" s="38">
        <v>780</v>
      </c>
      <c r="I58" s="179">
        <v>0.49299999999999999</v>
      </c>
      <c r="J58" s="100">
        <v>0</v>
      </c>
      <c r="K58" s="100">
        <v>0</v>
      </c>
      <c r="L58" s="38">
        <v>780</v>
      </c>
      <c r="M58" s="37">
        <v>0.49358974358974361</v>
      </c>
      <c r="N58" s="100">
        <v>2</v>
      </c>
      <c r="O58" s="100">
        <v>3</v>
      </c>
      <c r="P58" s="100">
        <v>4</v>
      </c>
      <c r="Q58" s="100">
        <v>2</v>
      </c>
      <c r="R58" s="100">
        <v>24</v>
      </c>
      <c r="S58" s="100">
        <v>61</v>
      </c>
      <c r="T58" s="38">
        <v>324</v>
      </c>
      <c r="U58" s="38">
        <v>540</v>
      </c>
      <c r="V58" s="37">
        <v>0.6</v>
      </c>
      <c r="W58" s="71" t="s">
        <v>737</v>
      </c>
    </row>
    <row r="59" spans="1:23" ht="15" x14ac:dyDescent="0.2">
      <c r="A59" s="69">
        <v>609842</v>
      </c>
      <c r="B59" s="36" t="s">
        <v>148</v>
      </c>
      <c r="C59" s="36" t="s">
        <v>46</v>
      </c>
      <c r="D59" s="70" t="s">
        <v>47</v>
      </c>
      <c r="E59" s="68" t="s">
        <v>48</v>
      </c>
      <c r="F59" s="38">
        <v>877</v>
      </c>
      <c r="G59" s="36">
        <v>51.5</v>
      </c>
      <c r="H59" s="38">
        <v>1170</v>
      </c>
      <c r="I59" s="179">
        <v>0.749</v>
      </c>
      <c r="J59" s="36">
        <v>0</v>
      </c>
      <c r="K59" s="36">
        <v>0</v>
      </c>
      <c r="L59" s="38">
        <v>1170</v>
      </c>
      <c r="M59" s="37">
        <v>0.74957264957264957</v>
      </c>
      <c r="N59" s="36">
        <v>0</v>
      </c>
      <c r="O59" s="36">
        <v>5</v>
      </c>
      <c r="P59" s="36">
        <v>1</v>
      </c>
      <c r="Q59" s="36">
        <v>1.5</v>
      </c>
      <c r="R59" s="36">
        <v>44</v>
      </c>
      <c r="S59" s="36">
        <v>60</v>
      </c>
      <c r="T59" s="38">
        <v>817</v>
      </c>
      <c r="U59" s="38">
        <v>990</v>
      </c>
      <c r="V59" s="37">
        <v>0.82525252525252524</v>
      </c>
      <c r="W59" s="71" t="s">
        <v>735</v>
      </c>
    </row>
    <row r="60" spans="1:23" ht="15" x14ac:dyDescent="0.2">
      <c r="A60" s="69">
        <v>609844</v>
      </c>
      <c r="B60" s="36" t="s">
        <v>149</v>
      </c>
      <c r="C60" s="36" t="s">
        <v>46</v>
      </c>
      <c r="D60" s="70" t="s">
        <v>47</v>
      </c>
      <c r="E60" s="68" t="s">
        <v>48</v>
      </c>
      <c r="F60" s="38">
        <v>276</v>
      </c>
      <c r="G60" s="36">
        <v>35</v>
      </c>
      <c r="H60" s="38">
        <v>780</v>
      </c>
      <c r="I60" s="179">
        <v>0.35299999999999998</v>
      </c>
      <c r="J60" s="36">
        <v>0</v>
      </c>
      <c r="K60" s="36">
        <v>0</v>
      </c>
      <c r="L60" s="38">
        <v>780</v>
      </c>
      <c r="M60" s="37">
        <v>0.35384615384615387</v>
      </c>
      <c r="N60" s="36">
        <v>0</v>
      </c>
      <c r="O60" s="36">
        <v>1</v>
      </c>
      <c r="P60" s="36">
        <v>2</v>
      </c>
      <c r="Q60" s="36">
        <v>0</v>
      </c>
      <c r="R60" s="36">
        <v>32</v>
      </c>
      <c r="S60" s="36">
        <v>19</v>
      </c>
      <c r="T60" s="38">
        <v>257</v>
      </c>
      <c r="U60" s="38">
        <v>720</v>
      </c>
      <c r="V60" s="37">
        <v>0.35694444444444445</v>
      </c>
      <c r="W60" s="71" t="s">
        <v>737</v>
      </c>
    </row>
    <row r="61" spans="1:23" ht="15" x14ac:dyDescent="0.2">
      <c r="A61" s="73">
        <v>609845</v>
      </c>
      <c r="B61" s="100" t="s">
        <v>150</v>
      </c>
      <c r="C61" s="100" t="s">
        <v>46</v>
      </c>
      <c r="D61" s="70" t="s">
        <v>47</v>
      </c>
      <c r="E61" s="70" t="s">
        <v>48</v>
      </c>
      <c r="F61" s="38">
        <v>426</v>
      </c>
      <c r="G61" s="100">
        <v>44</v>
      </c>
      <c r="H61" s="38">
        <v>990</v>
      </c>
      <c r="I61" s="179">
        <v>0.43</v>
      </c>
      <c r="J61" s="100">
        <v>0</v>
      </c>
      <c r="K61" s="100">
        <v>0</v>
      </c>
      <c r="L61" s="38">
        <v>990</v>
      </c>
      <c r="M61" s="37">
        <v>0.4303030303030303</v>
      </c>
      <c r="N61" s="100">
        <v>0</v>
      </c>
      <c r="O61" s="100">
        <v>3</v>
      </c>
      <c r="P61" s="100">
        <v>11</v>
      </c>
      <c r="Q61" s="100">
        <v>0</v>
      </c>
      <c r="R61" s="100">
        <v>30</v>
      </c>
      <c r="S61" s="100">
        <v>25</v>
      </c>
      <c r="T61" s="38">
        <v>401</v>
      </c>
      <c r="U61" s="38">
        <v>690</v>
      </c>
      <c r="V61" s="37">
        <v>0.58115942028985512</v>
      </c>
      <c r="W61" s="71" t="s">
        <v>737</v>
      </c>
    </row>
    <row r="62" spans="1:23" ht="15" x14ac:dyDescent="0.2">
      <c r="A62" s="69">
        <v>610021</v>
      </c>
      <c r="B62" s="36" t="s">
        <v>152</v>
      </c>
      <c r="C62" s="36" t="s">
        <v>46</v>
      </c>
      <c r="D62" s="70" t="s">
        <v>47</v>
      </c>
      <c r="E62" s="68" t="s">
        <v>48</v>
      </c>
      <c r="F62" s="38">
        <v>353</v>
      </c>
      <c r="G62" s="36">
        <v>31</v>
      </c>
      <c r="H62" s="38">
        <v>690</v>
      </c>
      <c r="I62" s="179">
        <v>0.51100000000000001</v>
      </c>
      <c r="J62" s="36">
        <v>0</v>
      </c>
      <c r="K62" s="36">
        <v>0</v>
      </c>
      <c r="L62" s="38">
        <v>690</v>
      </c>
      <c r="M62" s="37">
        <v>0.51159420289855073</v>
      </c>
      <c r="N62" s="36">
        <v>1</v>
      </c>
      <c r="O62" s="36">
        <v>3</v>
      </c>
      <c r="P62" s="36">
        <v>0</v>
      </c>
      <c r="Q62" s="36">
        <v>1</v>
      </c>
      <c r="R62" s="36">
        <v>26</v>
      </c>
      <c r="S62" s="36">
        <v>46</v>
      </c>
      <c r="T62" s="38">
        <v>307</v>
      </c>
      <c r="U62" s="38">
        <v>600</v>
      </c>
      <c r="V62" s="37">
        <v>0.51166666666666671</v>
      </c>
      <c r="W62" s="71" t="s">
        <v>737</v>
      </c>
    </row>
    <row r="63" spans="1:23" ht="15" x14ac:dyDescent="0.2">
      <c r="A63" s="69">
        <v>609849</v>
      </c>
      <c r="B63" s="36" t="s">
        <v>153</v>
      </c>
      <c r="C63" s="36" t="s">
        <v>46</v>
      </c>
      <c r="D63" s="70" t="s">
        <v>47</v>
      </c>
      <c r="E63" s="68" t="s">
        <v>100</v>
      </c>
      <c r="F63" s="38">
        <v>361</v>
      </c>
      <c r="G63" s="36">
        <v>15</v>
      </c>
      <c r="H63" s="38">
        <v>330</v>
      </c>
      <c r="I63" s="179">
        <v>1.093</v>
      </c>
      <c r="J63" s="36">
        <v>7</v>
      </c>
      <c r="K63" s="36">
        <v>0</v>
      </c>
      <c r="L63" s="38">
        <v>480</v>
      </c>
      <c r="M63" s="37">
        <v>0.75208333333333333</v>
      </c>
      <c r="N63" s="36">
        <v>2</v>
      </c>
      <c r="O63" s="36">
        <v>0</v>
      </c>
      <c r="P63" s="36">
        <v>0</v>
      </c>
      <c r="Q63" s="36">
        <v>1</v>
      </c>
      <c r="R63" s="36">
        <v>19</v>
      </c>
      <c r="S63" s="36">
        <v>14</v>
      </c>
      <c r="T63" s="38">
        <v>347</v>
      </c>
      <c r="U63" s="38">
        <v>420</v>
      </c>
      <c r="V63" s="37">
        <v>0.82619047619047614</v>
      </c>
      <c r="W63" s="71" t="s">
        <v>735</v>
      </c>
    </row>
    <row r="64" spans="1:23" ht="15" x14ac:dyDescent="0.2">
      <c r="A64" s="73">
        <v>610251</v>
      </c>
      <c r="B64" s="100" t="s">
        <v>155</v>
      </c>
      <c r="C64" s="100" t="s">
        <v>46</v>
      </c>
      <c r="D64" s="70" t="s">
        <v>47</v>
      </c>
      <c r="E64" s="70" t="s">
        <v>48</v>
      </c>
      <c r="F64" s="38">
        <v>335</v>
      </c>
      <c r="G64" s="100">
        <v>32.5</v>
      </c>
      <c r="H64" s="38">
        <v>750</v>
      </c>
      <c r="I64" s="179">
        <v>0.44600000000000001</v>
      </c>
      <c r="J64" s="100">
        <v>0</v>
      </c>
      <c r="K64" s="100">
        <v>0</v>
      </c>
      <c r="L64" s="38">
        <v>750</v>
      </c>
      <c r="M64" s="37">
        <v>0.44666666666666666</v>
      </c>
      <c r="N64" s="100">
        <v>4</v>
      </c>
      <c r="O64" s="100">
        <v>2</v>
      </c>
      <c r="P64" s="100">
        <v>1</v>
      </c>
      <c r="Q64" s="100">
        <v>0.5</v>
      </c>
      <c r="R64" s="100">
        <v>25</v>
      </c>
      <c r="S64" s="100">
        <v>54</v>
      </c>
      <c r="T64" s="38">
        <v>281</v>
      </c>
      <c r="U64" s="38">
        <v>570</v>
      </c>
      <c r="V64" s="37">
        <v>0.49298245614035086</v>
      </c>
      <c r="W64" s="71" t="s">
        <v>737</v>
      </c>
    </row>
    <row r="65" spans="1:23" ht="15" x14ac:dyDescent="0.2">
      <c r="A65" s="69">
        <v>609851</v>
      </c>
      <c r="B65" s="36" t="s">
        <v>156</v>
      </c>
      <c r="C65" s="36" t="s">
        <v>46</v>
      </c>
      <c r="D65" s="70" t="s">
        <v>47</v>
      </c>
      <c r="E65" s="68" t="s">
        <v>48</v>
      </c>
      <c r="F65" s="38">
        <v>214</v>
      </c>
      <c r="G65" s="36">
        <v>32</v>
      </c>
      <c r="H65" s="38">
        <v>720</v>
      </c>
      <c r="I65" s="179">
        <v>0.29699999999999999</v>
      </c>
      <c r="J65" s="36">
        <v>0</v>
      </c>
      <c r="K65" s="36">
        <v>0</v>
      </c>
      <c r="L65" s="38">
        <v>720</v>
      </c>
      <c r="M65" s="37">
        <v>0.29722222222222222</v>
      </c>
      <c r="N65" s="36">
        <v>1</v>
      </c>
      <c r="O65" s="36">
        <v>2</v>
      </c>
      <c r="P65" s="36">
        <v>2</v>
      </c>
      <c r="Q65" s="36">
        <v>0</v>
      </c>
      <c r="R65" s="36">
        <v>27</v>
      </c>
      <c r="S65" s="36">
        <v>14</v>
      </c>
      <c r="T65" s="38">
        <v>200</v>
      </c>
      <c r="U65" s="38">
        <v>600</v>
      </c>
      <c r="V65" s="37">
        <v>0.33333333333333331</v>
      </c>
      <c r="W65" s="71" t="s">
        <v>737</v>
      </c>
    </row>
    <row r="66" spans="1:23" ht="15" x14ac:dyDescent="0.2">
      <c r="A66" s="69">
        <v>609852</v>
      </c>
      <c r="B66" s="36" t="s">
        <v>158</v>
      </c>
      <c r="C66" s="36" t="s">
        <v>46</v>
      </c>
      <c r="D66" s="70" t="s">
        <v>47</v>
      </c>
      <c r="E66" s="68" t="s">
        <v>48</v>
      </c>
      <c r="F66" s="38">
        <v>527</v>
      </c>
      <c r="G66" s="36">
        <v>32</v>
      </c>
      <c r="H66" s="38">
        <v>720</v>
      </c>
      <c r="I66" s="179">
        <v>0.73099999999999998</v>
      </c>
      <c r="J66" s="36">
        <v>0</v>
      </c>
      <c r="K66" s="36">
        <v>0</v>
      </c>
      <c r="L66" s="38">
        <v>720</v>
      </c>
      <c r="M66" s="37">
        <v>0.7319444444444444</v>
      </c>
      <c r="N66" s="36">
        <v>3</v>
      </c>
      <c r="O66" s="36">
        <v>2</v>
      </c>
      <c r="P66" s="36">
        <v>0</v>
      </c>
      <c r="Q66" s="36">
        <v>1</v>
      </c>
      <c r="R66" s="36">
        <v>26</v>
      </c>
      <c r="S66" s="36">
        <v>59</v>
      </c>
      <c r="T66" s="38">
        <v>468</v>
      </c>
      <c r="U66" s="38">
        <v>600</v>
      </c>
      <c r="V66" s="37">
        <v>0.78</v>
      </c>
      <c r="W66" s="71" t="s">
        <v>735</v>
      </c>
    </row>
    <row r="67" spans="1:23" ht="15" x14ac:dyDescent="0.2">
      <c r="A67" s="110">
        <v>609853</v>
      </c>
      <c r="B67" s="111" t="s">
        <v>159</v>
      </c>
      <c r="C67" s="111" t="s">
        <v>46</v>
      </c>
      <c r="D67" s="109" t="s">
        <v>47</v>
      </c>
      <c r="E67" s="109" t="s">
        <v>48</v>
      </c>
      <c r="F67" s="113">
        <v>394</v>
      </c>
      <c r="G67" s="111">
        <v>36.5</v>
      </c>
      <c r="H67" s="113">
        <v>840</v>
      </c>
      <c r="I67" s="179">
        <v>0.46899999999999997</v>
      </c>
      <c r="J67" s="111">
        <v>0</v>
      </c>
      <c r="K67" s="111">
        <v>0</v>
      </c>
      <c r="L67" s="113">
        <v>840</v>
      </c>
      <c r="M67" s="114">
        <v>0.46904761904761905</v>
      </c>
      <c r="N67" s="111">
        <v>8</v>
      </c>
      <c r="O67" s="111">
        <v>3</v>
      </c>
      <c r="P67" s="111">
        <v>1</v>
      </c>
      <c r="Q67" s="111">
        <v>0.5</v>
      </c>
      <c r="R67" s="111">
        <v>24</v>
      </c>
      <c r="S67" s="111">
        <v>115</v>
      </c>
      <c r="T67" s="113">
        <v>279</v>
      </c>
      <c r="U67" s="113">
        <v>540</v>
      </c>
      <c r="V67" s="114">
        <v>0.51666666666666672</v>
      </c>
      <c r="W67" s="118" t="s">
        <v>737</v>
      </c>
    </row>
    <row r="68" spans="1:23" ht="15" x14ac:dyDescent="0.2">
      <c r="A68" s="69">
        <v>610148</v>
      </c>
      <c r="B68" s="36" t="s">
        <v>160</v>
      </c>
      <c r="C68" s="36" t="s">
        <v>46</v>
      </c>
      <c r="D68" s="70" t="s">
        <v>47</v>
      </c>
      <c r="E68" s="68" t="s">
        <v>48</v>
      </c>
      <c r="F68" s="38">
        <v>821</v>
      </c>
      <c r="G68" s="36">
        <v>22.5</v>
      </c>
      <c r="H68" s="38">
        <v>510</v>
      </c>
      <c r="I68" s="179">
        <v>1.609</v>
      </c>
      <c r="J68" s="36">
        <v>0</v>
      </c>
      <c r="K68" s="36">
        <v>13</v>
      </c>
      <c r="L68" s="38">
        <v>810</v>
      </c>
      <c r="M68" s="37">
        <v>1.0135802469135802</v>
      </c>
      <c r="N68" s="36">
        <v>2</v>
      </c>
      <c r="O68" s="36">
        <v>3</v>
      </c>
      <c r="P68" s="36">
        <v>0</v>
      </c>
      <c r="Q68" s="36">
        <v>7.5</v>
      </c>
      <c r="R68" s="36">
        <v>23</v>
      </c>
      <c r="S68" s="36">
        <v>81</v>
      </c>
      <c r="T68" s="38">
        <v>740</v>
      </c>
      <c r="U68" s="38">
        <v>510</v>
      </c>
      <c r="V68" s="37">
        <v>1.4509803921568627</v>
      </c>
      <c r="W68" s="71" t="s">
        <v>738</v>
      </c>
    </row>
    <row r="69" spans="1:23" ht="15" x14ac:dyDescent="0.2">
      <c r="A69" s="69">
        <v>610060</v>
      </c>
      <c r="B69" s="36" t="s">
        <v>165</v>
      </c>
      <c r="C69" s="36" t="s">
        <v>46</v>
      </c>
      <c r="D69" s="70" t="s">
        <v>47</v>
      </c>
      <c r="E69" s="68" t="s">
        <v>100</v>
      </c>
      <c r="F69" s="38">
        <v>445</v>
      </c>
      <c r="G69" s="36">
        <v>28</v>
      </c>
      <c r="H69" s="38">
        <v>630</v>
      </c>
      <c r="I69" s="179">
        <v>0.70599999999999996</v>
      </c>
      <c r="J69" s="36">
        <v>0</v>
      </c>
      <c r="K69" s="36">
        <v>0</v>
      </c>
      <c r="L69" s="38">
        <v>630</v>
      </c>
      <c r="M69" s="37">
        <v>0.70634920634920639</v>
      </c>
      <c r="N69" s="36">
        <v>0</v>
      </c>
      <c r="O69" s="36">
        <v>0</v>
      </c>
      <c r="P69" s="36">
        <v>0</v>
      </c>
      <c r="Q69" s="36">
        <v>4</v>
      </c>
      <c r="R69" s="36">
        <v>24</v>
      </c>
      <c r="S69" s="36">
        <v>0</v>
      </c>
      <c r="T69" s="38">
        <v>445</v>
      </c>
      <c r="U69" s="38">
        <v>540</v>
      </c>
      <c r="V69" s="37">
        <v>0.82407407407407407</v>
      </c>
      <c r="W69" s="71" t="s">
        <v>735</v>
      </c>
    </row>
    <row r="70" spans="1:23" ht="15" x14ac:dyDescent="0.2">
      <c r="A70" s="73">
        <v>609854</v>
      </c>
      <c r="B70" s="100" t="s">
        <v>166</v>
      </c>
      <c r="C70" s="100" t="s">
        <v>46</v>
      </c>
      <c r="D70" s="70" t="s">
        <v>47</v>
      </c>
      <c r="E70" s="70" t="s">
        <v>48</v>
      </c>
      <c r="F70" s="38">
        <v>288</v>
      </c>
      <c r="G70" s="100">
        <v>29.5</v>
      </c>
      <c r="H70" s="38">
        <v>660</v>
      </c>
      <c r="I70" s="179">
        <v>0.436</v>
      </c>
      <c r="J70" s="100">
        <v>0</v>
      </c>
      <c r="K70" s="100">
        <v>0</v>
      </c>
      <c r="L70" s="38">
        <v>660</v>
      </c>
      <c r="M70" s="37">
        <v>0.43636363636363634</v>
      </c>
      <c r="N70" s="100">
        <v>4</v>
      </c>
      <c r="O70" s="100">
        <v>2</v>
      </c>
      <c r="P70" s="100">
        <v>0</v>
      </c>
      <c r="Q70" s="100">
        <v>1.5</v>
      </c>
      <c r="R70" s="100">
        <v>22</v>
      </c>
      <c r="S70" s="100">
        <v>54</v>
      </c>
      <c r="T70" s="38">
        <v>234</v>
      </c>
      <c r="U70" s="38">
        <v>480</v>
      </c>
      <c r="V70" s="37">
        <v>0.48749999999999999</v>
      </c>
      <c r="W70" s="71" t="s">
        <v>737</v>
      </c>
    </row>
    <row r="71" spans="1:23" ht="15" x14ac:dyDescent="0.2">
      <c r="A71" s="110">
        <v>609855</v>
      </c>
      <c r="B71" s="111" t="s">
        <v>167</v>
      </c>
      <c r="C71" s="111" t="s">
        <v>46</v>
      </c>
      <c r="D71" s="109" t="s">
        <v>47</v>
      </c>
      <c r="E71" s="109" t="s">
        <v>100</v>
      </c>
      <c r="F71" s="113">
        <v>331</v>
      </c>
      <c r="G71" s="111">
        <v>19</v>
      </c>
      <c r="H71" s="113">
        <v>420</v>
      </c>
      <c r="I71" s="179">
        <v>0.78800000000000003</v>
      </c>
      <c r="J71" s="111">
        <v>4</v>
      </c>
      <c r="K71" s="111">
        <v>0</v>
      </c>
      <c r="L71" s="113">
        <v>510</v>
      </c>
      <c r="M71" s="114">
        <v>0.64901960784313728</v>
      </c>
      <c r="N71" s="111">
        <v>12</v>
      </c>
      <c r="O71" s="111">
        <v>0</v>
      </c>
      <c r="P71" s="111">
        <v>0</v>
      </c>
      <c r="Q71" s="111">
        <v>2</v>
      </c>
      <c r="R71" s="111">
        <v>9</v>
      </c>
      <c r="S71" s="111">
        <v>120</v>
      </c>
      <c r="T71" s="113">
        <v>211</v>
      </c>
      <c r="U71" s="113">
        <v>180</v>
      </c>
      <c r="V71" s="114">
        <v>1.1722222222222223</v>
      </c>
      <c r="W71" s="118" t="s">
        <v>738</v>
      </c>
    </row>
    <row r="72" spans="1:23" ht="15" x14ac:dyDescent="0.2">
      <c r="A72" s="69">
        <v>610347</v>
      </c>
      <c r="B72" s="36" t="s">
        <v>168</v>
      </c>
      <c r="C72" s="36" t="s">
        <v>46</v>
      </c>
      <c r="D72" s="70" t="s">
        <v>47</v>
      </c>
      <c r="E72" s="68" t="s">
        <v>48</v>
      </c>
      <c r="F72" s="38">
        <v>419</v>
      </c>
      <c r="G72" s="36">
        <v>35</v>
      </c>
      <c r="H72" s="38">
        <v>780</v>
      </c>
      <c r="I72" s="179">
        <v>0.53700000000000003</v>
      </c>
      <c r="J72" s="36">
        <v>0</v>
      </c>
      <c r="K72" s="36">
        <v>0</v>
      </c>
      <c r="L72" s="38">
        <v>780</v>
      </c>
      <c r="M72" s="37">
        <v>0.53717948717948716</v>
      </c>
      <c r="N72" s="36">
        <v>4</v>
      </c>
      <c r="O72" s="36">
        <v>1</v>
      </c>
      <c r="P72" s="36">
        <v>0</v>
      </c>
      <c r="Q72" s="36">
        <v>3</v>
      </c>
      <c r="R72" s="36">
        <v>27</v>
      </c>
      <c r="S72" s="36">
        <v>68</v>
      </c>
      <c r="T72" s="38">
        <v>351</v>
      </c>
      <c r="U72" s="38">
        <v>600</v>
      </c>
      <c r="V72" s="37">
        <v>0.58499999999999996</v>
      </c>
      <c r="W72" s="71" t="s">
        <v>737</v>
      </c>
    </row>
    <row r="73" spans="1:23" ht="15" x14ac:dyDescent="0.2">
      <c r="A73" s="73">
        <v>609795</v>
      </c>
      <c r="B73" s="100" t="s">
        <v>169</v>
      </c>
      <c r="C73" s="100" t="s">
        <v>46</v>
      </c>
      <c r="D73" s="70" t="s">
        <v>47</v>
      </c>
      <c r="E73" s="70" t="s">
        <v>48</v>
      </c>
      <c r="F73" s="38">
        <v>178</v>
      </c>
      <c r="G73" s="100">
        <v>17.5</v>
      </c>
      <c r="H73" s="38">
        <v>390</v>
      </c>
      <c r="I73" s="179">
        <v>0.45600000000000002</v>
      </c>
      <c r="J73" s="100">
        <v>0</v>
      </c>
      <c r="K73" s="100">
        <v>0</v>
      </c>
      <c r="L73" s="38">
        <v>390</v>
      </c>
      <c r="M73" s="37">
        <v>0.4564102564102564</v>
      </c>
      <c r="N73" s="100">
        <v>0</v>
      </c>
      <c r="O73" s="100">
        <v>1</v>
      </c>
      <c r="P73" s="100">
        <v>0</v>
      </c>
      <c r="Q73" s="100">
        <v>0.5</v>
      </c>
      <c r="R73" s="100">
        <v>16</v>
      </c>
      <c r="S73" s="100">
        <v>12</v>
      </c>
      <c r="T73" s="38">
        <v>166</v>
      </c>
      <c r="U73" s="38">
        <v>360</v>
      </c>
      <c r="V73" s="37">
        <v>0.46111111111111114</v>
      </c>
      <c r="W73" s="71" t="s">
        <v>737</v>
      </c>
    </row>
    <row r="74" spans="1:23" ht="15" x14ac:dyDescent="0.2">
      <c r="A74" s="69">
        <v>609856</v>
      </c>
      <c r="B74" s="36" t="s">
        <v>171</v>
      </c>
      <c r="C74" s="36" t="s">
        <v>46</v>
      </c>
      <c r="D74" s="70" t="s">
        <v>47</v>
      </c>
      <c r="E74" s="68" t="s">
        <v>48</v>
      </c>
      <c r="F74" s="38">
        <v>575</v>
      </c>
      <c r="G74" s="36">
        <v>30</v>
      </c>
      <c r="H74" s="38">
        <v>690</v>
      </c>
      <c r="I74" s="179">
        <v>0.83299999999999996</v>
      </c>
      <c r="J74" s="36">
        <v>0</v>
      </c>
      <c r="K74" s="36">
        <v>3</v>
      </c>
      <c r="L74" s="38">
        <v>750</v>
      </c>
      <c r="M74" s="37">
        <v>0.76666666666666672</v>
      </c>
      <c r="N74" s="36">
        <v>2</v>
      </c>
      <c r="O74" s="36">
        <v>3</v>
      </c>
      <c r="P74" s="36">
        <v>2</v>
      </c>
      <c r="Q74" s="36">
        <v>0</v>
      </c>
      <c r="R74" s="36">
        <v>26</v>
      </c>
      <c r="S74" s="36">
        <v>45</v>
      </c>
      <c r="T74" s="38">
        <v>530</v>
      </c>
      <c r="U74" s="38">
        <v>600</v>
      </c>
      <c r="V74" s="37">
        <v>0.8833333333333333</v>
      </c>
      <c r="W74" s="71" t="s">
        <v>735</v>
      </c>
    </row>
    <row r="75" spans="1:23" ht="15" x14ac:dyDescent="0.2">
      <c r="A75" s="69">
        <v>609857</v>
      </c>
      <c r="B75" s="36" t="s">
        <v>173</v>
      </c>
      <c r="C75" s="36" t="s">
        <v>46</v>
      </c>
      <c r="D75" s="70" t="s">
        <v>47</v>
      </c>
      <c r="E75" s="68" t="s">
        <v>48</v>
      </c>
      <c r="F75" s="38">
        <v>520</v>
      </c>
      <c r="G75" s="36">
        <v>29</v>
      </c>
      <c r="H75" s="38">
        <v>660</v>
      </c>
      <c r="I75" s="179">
        <v>0.78700000000000003</v>
      </c>
      <c r="J75" s="36">
        <v>2</v>
      </c>
      <c r="K75" s="36">
        <v>0</v>
      </c>
      <c r="L75" s="38">
        <v>690</v>
      </c>
      <c r="M75" s="37">
        <v>0.75362318840579712</v>
      </c>
      <c r="N75" s="36">
        <v>5</v>
      </c>
      <c r="O75" s="36">
        <v>4</v>
      </c>
      <c r="P75" s="36">
        <v>0</v>
      </c>
      <c r="Q75" s="36">
        <v>3</v>
      </c>
      <c r="R75" s="36">
        <v>19</v>
      </c>
      <c r="S75" s="36">
        <v>119</v>
      </c>
      <c r="T75" s="38">
        <v>401</v>
      </c>
      <c r="U75" s="38">
        <v>420</v>
      </c>
      <c r="V75" s="37">
        <v>0.95476190476190481</v>
      </c>
      <c r="W75" s="71" t="s">
        <v>735</v>
      </c>
    </row>
    <row r="76" spans="1:23" ht="15" x14ac:dyDescent="0.2">
      <c r="A76" s="73">
        <v>609859</v>
      </c>
      <c r="B76" s="100" t="s">
        <v>174</v>
      </c>
      <c r="C76" s="100" t="s">
        <v>46</v>
      </c>
      <c r="D76" s="70" t="s">
        <v>47</v>
      </c>
      <c r="E76" s="70" t="s">
        <v>48</v>
      </c>
      <c r="F76" s="38">
        <v>1024</v>
      </c>
      <c r="G76" s="100">
        <v>47.5</v>
      </c>
      <c r="H76" s="38">
        <v>1080</v>
      </c>
      <c r="I76" s="179">
        <v>0.94799999999999995</v>
      </c>
      <c r="J76" s="100">
        <v>0</v>
      </c>
      <c r="K76" s="100">
        <v>0</v>
      </c>
      <c r="L76" s="38">
        <v>1080</v>
      </c>
      <c r="M76" s="37">
        <v>0.94814814814814818</v>
      </c>
      <c r="N76" s="100">
        <v>0</v>
      </c>
      <c r="O76" s="100">
        <v>2</v>
      </c>
      <c r="P76" s="100">
        <v>0</v>
      </c>
      <c r="Q76" s="100">
        <v>2.5</v>
      </c>
      <c r="R76" s="100">
        <v>43</v>
      </c>
      <c r="S76" s="100">
        <v>38</v>
      </c>
      <c r="T76" s="38">
        <v>986</v>
      </c>
      <c r="U76" s="38">
        <v>990</v>
      </c>
      <c r="V76" s="37">
        <v>0.99595959595959593</v>
      </c>
      <c r="W76" s="71" t="s">
        <v>735</v>
      </c>
    </row>
    <row r="77" spans="1:23" ht="15" x14ac:dyDescent="0.2">
      <c r="A77" s="69">
        <v>609861</v>
      </c>
      <c r="B77" s="36" t="s">
        <v>175</v>
      </c>
      <c r="C77" s="36" t="s">
        <v>46</v>
      </c>
      <c r="D77" s="70" t="s">
        <v>47</v>
      </c>
      <c r="E77" s="68" t="s">
        <v>48</v>
      </c>
      <c r="F77" s="38">
        <v>389</v>
      </c>
      <c r="G77" s="36">
        <v>24</v>
      </c>
      <c r="H77" s="38">
        <v>540</v>
      </c>
      <c r="I77" s="179">
        <v>0.72</v>
      </c>
      <c r="J77" s="36">
        <v>4</v>
      </c>
      <c r="K77" s="36">
        <v>0</v>
      </c>
      <c r="L77" s="38">
        <v>630</v>
      </c>
      <c r="M77" s="37">
        <v>0.61746031746031749</v>
      </c>
      <c r="N77" s="36">
        <v>3</v>
      </c>
      <c r="O77" s="36">
        <v>1</v>
      </c>
      <c r="P77" s="36">
        <v>1</v>
      </c>
      <c r="Q77" s="36">
        <v>0</v>
      </c>
      <c r="R77" s="36">
        <v>23</v>
      </c>
      <c r="S77" s="36">
        <v>49</v>
      </c>
      <c r="T77" s="38">
        <v>340</v>
      </c>
      <c r="U77" s="38">
        <v>510</v>
      </c>
      <c r="V77" s="37">
        <v>0.66666666666666663</v>
      </c>
      <c r="W77" s="71" t="s">
        <v>737</v>
      </c>
    </row>
    <row r="78" spans="1:23" ht="15" x14ac:dyDescent="0.2">
      <c r="A78" s="69">
        <v>610199</v>
      </c>
      <c r="B78" s="36" t="s">
        <v>177</v>
      </c>
      <c r="C78" s="100" t="s">
        <v>46</v>
      </c>
      <c r="D78" s="70" t="s">
        <v>47</v>
      </c>
      <c r="E78" s="70" t="s">
        <v>48</v>
      </c>
      <c r="F78" s="38">
        <v>179</v>
      </c>
      <c r="G78" s="36">
        <v>14</v>
      </c>
      <c r="H78" s="38">
        <v>300</v>
      </c>
      <c r="I78" s="179">
        <v>0.59599999999999997</v>
      </c>
      <c r="J78" s="100">
        <v>0</v>
      </c>
      <c r="K78" s="100">
        <v>0</v>
      </c>
      <c r="L78" s="38">
        <v>300</v>
      </c>
      <c r="M78" s="37">
        <v>0.59666666666666668</v>
      </c>
      <c r="N78" s="36">
        <v>0</v>
      </c>
      <c r="O78" s="36">
        <v>2</v>
      </c>
      <c r="P78" s="100">
        <v>0</v>
      </c>
      <c r="Q78" s="100">
        <v>0</v>
      </c>
      <c r="R78" s="100">
        <v>12</v>
      </c>
      <c r="S78" s="36">
        <v>17</v>
      </c>
      <c r="T78" s="38">
        <v>162</v>
      </c>
      <c r="U78" s="38">
        <v>270</v>
      </c>
      <c r="V78" s="37">
        <v>0.6</v>
      </c>
      <c r="W78" s="71" t="s">
        <v>737</v>
      </c>
    </row>
    <row r="79" spans="1:23" ht="15" x14ac:dyDescent="0.2">
      <c r="A79" s="73">
        <v>609862</v>
      </c>
      <c r="B79" s="100" t="s">
        <v>178</v>
      </c>
      <c r="C79" s="100" t="s">
        <v>46</v>
      </c>
      <c r="D79" s="70" t="s">
        <v>47</v>
      </c>
      <c r="E79" s="70" t="s">
        <v>48</v>
      </c>
      <c r="F79" s="38">
        <v>304</v>
      </c>
      <c r="G79" s="100">
        <v>31.5</v>
      </c>
      <c r="H79" s="38">
        <v>720</v>
      </c>
      <c r="I79" s="179">
        <v>0.42199999999999999</v>
      </c>
      <c r="J79" s="100">
        <v>8</v>
      </c>
      <c r="K79" s="100">
        <v>0</v>
      </c>
      <c r="L79" s="38">
        <v>900</v>
      </c>
      <c r="M79" s="37">
        <v>0.33777777777777779</v>
      </c>
      <c r="N79" s="100">
        <v>1</v>
      </c>
      <c r="O79" s="100">
        <v>1</v>
      </c>
      <c r="P79" s="100">
        <v>5</v>
      </c>
      <c r="Q79" s="100">
        <v>0.5</v>
      </c>
      <c r="R79" s="100">
        <v>32</v>
      </c>
      <c r="S79" s="100">
        <v>22</v>
      </c>
      <c r="T79" s="38">
        <v>282</v>
      </c>
      <c r="U79" s="38">
        <v>720</v>
      </c>
      <c r="V79" s="37">
        <v>0.39166666666666666</v>
      </c>
      <c r="W79" s="71" t="s">
        <v>737</v>
      </c>
    </row>
    <row r="80" spans="1:23" ht="15" x14ac:dyDescent="0.2">
      <c r="A80" s="73">
        <v>610170</v>
      </c>
      <c r="B80" s="100" t="s">
        <v>180</v>
      </c>
      <c r="C80" s="100" t="s">
        <v>46</v>
      </c>
      <c r="D80" s="70" t="s">
        <v>47</v>
      </c>
      <c r="E80" s="70" t="s">
        <v>48</v>
      </c>
      <c r="F80" s="38">
        <v>787</v>
      </c>
      <c r="G80" s="100">
        <v>30</v>
      </c>
      <c r="H80" s="38">
        <v>690</v>
      </c>
      <c r="I80" s="179">
        <v>1.1399999999999999</v>
      </c>
      <c r="J80" s="100">
        <v>6</v>
      </c>
      <c r="K80" s="100">
        <v>13</v>
      </c>
      <c r="L80" s="38">
        <v>1110</v>
      </c>
      <c r="M80" s="37">
        <v>0.70900900900900898</v>
      </c>
      <c r="N80" s="100">
        <v>3</v>
      </c>
      <c r="O80" s="100">
        <v>5</v>
      </c>
      <c r="P80" s="100">
        <v>0</v>
      </c>
      <c r="Q80" s="100">
        <v>1</v>
      </c>
      <c r="R80" s="100">
        <v>40</v>
      </c>
      <c r="S80" s="100">
        <v>91</v>
      </c>
      <c r="T80" s="38">
        <v>696</v>
      </c>
      <c r="U80" s="38">
        <v>900</v>
      </c>
      <c r="V80" s="37">
        <v>0.77333333333333332</v>
      </c>
      <c r="W80" s="71" t="s">
        <v>735</v>
      </c>
    </row>
    <row r="81" spans="1:23" ht="15" x14ac:dyDescent="0.2">
      <c r="A81" s="73">
        <v>609863</v>
      </c>
      <c r="B81" s="100" t="s">
        <v>181</v>
      </c>
      <c r="C81" s="100" t="s">
        <v>46</v>
      </c>
      <c r="D81" s="70" t="s">
        <v>47</v>
      </c>
      <c r="E81" s="70" t="s">
        <v>48</v>
      </c>
      <c r="F81" s="38">
        <v>224</v>
      </c>
      <c r="G81" s="100">
        <v>12.5</v>
      </c>
      <c r="H81" s="38">
        <v>270</v>
      </c>
      <c r="I81" s="179">
        <v>0.82899999999999996</v>
      </c>
      <c r="J81" s="100">
        <v>0</v>
      </c>
      <c r="K81" s="100">
        <v>0</v>
      </c>
      <c r="L81" s="38">
        <v>270</v>
      </c>
      <c r="M81" s="37">
        <v>0.82962962962962961</v>
      </c>
      <c r="N81" s="100">
        <v>0</v>
      </c>
      <c r="O81" s="100">
        <v>1</v>
      </c>
      <c r="P81" s="100">
        <v>1</v>
      </c>
      <c r="Q81" s="100">
        <v>0.5</v>
      </c>
      <c r="R81" s="100">
        <v>10</v>
      </c>
      <c r="S81" s="100">
        <v>19</v>
      </c>
      <c r="T81" s="38">
        <v>205</v>
      </c>
      <c r="U81" s="38">
        <v>210</v>
      </c>
      <c r="V81" s="37">
        <v>0.97619047619047616</v>
      </c>
      <c r="W81" s="71" t="s">
        <v>735</v>
      </c>
    </row>
    <row r="82" spans="1:23" ht="15" x14ac:dyDescent="0.2">
      <c r="A82" s="73">
        <v>609864</v>
      </c>
      <c r="B82" s="100" t="s">
        <v>182</v>
      </c>
      <c r="C82" s="100" t="s">
        <v>46</v>
      </c>
      <c r="D82" s="70" t="s">
        <v>47</v>
      </c>
      <c r="E82" s="70" t="s">
        <v>48</v>
      </c>
      <c r="F82" s="38">
        <v>298</v>
      </c>
      <c r="G82" s="100">
        <v>42</v>
      </c>
      <c r="H82" s="38">
        <v>960</v>
      </c>
      <c r="I82" s="179">
        <v>0.31</v>
      </c>
      <c r="J82" s="100">
        <v>0</v>
      </c>
      <c r="K82" s="100">
        <v>0</v>
      </c>
      <c r="L82" s="38">
        <v>960</v>
      </c>
      <c r="M82" s="37">
        <v>0.31041666666666667</v>
      </c>
      <c r="N82" s="100">
        <v>2</v>
      </c>
      <c r="O82" s="100">
        <v>2</v>
      </c>
      <c r="P82" s="100">
        <v>5</v>
      </c>
      <c r="Q82" s="100">
        <v>1</v>
      </c>
      <c r="R82" s="100">
        <v>32</v>
      </c>
      <c r="S82" s="100">
        <v>37</v>
      </c>
      <c r="T82" s="38">
        <v>261</v>
      </c>
      <c r="U82" s="38">
        <v>720</v>
      </c>
      <c r="V82" s="37">
        <v>0.36249999999999999</v>
      </c>
      <c r="W82" s="71" t="s">
        <v>737</v>
      </c>
    </row>
    <row r="83" spans="1:23" ht="15" x14ac:dyDescent="0.2">
      <c r="A83" s="69">
        <v>609866</v>
      </c>
      <c r="B83" s="100" t="s">
        <v>183</v>
      </c>
      <c r="C83" s="100" t="s">
        <v>46</v>
      </c>
      <c r="D83" s="70" t="s">
        <v>47</v>
      </c>
      <c r="E83" s="70" t="s">
        <v>100</v>
      </c>
      <c r="F83" s="38">
        <v>877</v>
      </c>
      <c r="G83" s="36">
        <v>38</v>
      </c>
      <c r="H83" s="38">
        <v>870</v>
      </c>
      <c r="I83" s="179">
        <v>1.008</v>
      </c>
      <c r="J83" s="36">
        <v>0</v>
      </c>
      <c r="K83" s="36">
        <v>0</v>
      </c>
      <c r="L83" s="38">
        <v>870</v>
      </c>
      <c r="M83" s="37">
        <v>1.0080459770114942</v>
      </c>
      <c r="N83" s="36">
        <v>2</v>
      </c>
      <c r="O83" s="36">
        <v>0</v>
      </c>
      <c r="P83" s="36">
        <v>0</v>
      </c>
      <c r="Q83" s="36">
        <v>1</v>
      </c>
      <c r="R83" s="36">
        <v>35</v>
      </c>
      <c r="S83" s="36">
        <v>17</v>
      </c>
      <c r="T83" s="38">
        <v>860</v>
      </c>
      <c r="U83" s="38">
        <v>780</v>
      </c>
      <c r="V83" s="37">
        <v>1.1025641025641026</v>
      </c>
      <c r="W83" s="71" t="s">
        <v>735</v>
      </c>
    </row>
    <row r="84" spans="1:23" ht="15" x14ac:dyDescent="0.2">
      <c r="A84" s="73">
        <v>609867</v>
      </c>
      <c r="B84" s="100" t="s">
        <v>184</v>
      </c>
      <c r="C84" s="100" t="s">
        <v>46</v>
      </c>
      <c r="D84" s="70" t="s">
        <v>47</v>
      </c>
      <c r="E84" s="70" t="s">
        <v>48</v>
      </c>
      <c r="F84" s="38">
        <v>457</v>
      </c>
      <c r="G84" s="100">
        <v>50</v>
      </c>
      <c r="H84" s="38">
        <v>1140</v>
      </c>
      <c r="I84" s="179">
        <v>0.4</v>
      </c>
      <c r="J84" s="100">
        <v>0</v>
      </c>
      <c r="K84" s="100">
        <v>0</v>
      </c>
      <c r="L84" s="38">
        <v>1140</v>
      </c>
      <c r="M84" s="37">
        <v>0.40087719298245617</v>
      </c>
      <c r="N84" s="100">
        <v>4</v>
      </c>
      <c r="O84" s="100">
        <v>2</v>
      </c>
      <c r="P84" s="100">
        <v>0</v>
      </c>
      <c r="Q84" s="100">
        <v>0</v>
      </c>
      <c r="R84" s="100">
        <v>44</v>
      </c>
      <c r="S84" s="100">
        <v>39</v>
      </c>
      <c r="T84" s="38">
        <v>418</v>
      </c>
      <c r="U84" s="38">
        <v>990</v>
      </c>
      <c r="V84" s="37">
        <v>0.42222222222222222</v>
      </c>
      <c r="W84" s="71" t="s">
        <v>737</v>
      </c>
    </row>
    <row r="85" spans="1:23" ht="15" x14ac:dyDescent="0.2">
      <c r="A85" s="69">
        <v>609870</v>
      </c>
      <c r="B85" s="36" t="s">
        <v>185</v>
      </c>
      <c r="C85" s="100" t="s">
        <v>46</v>
      </c>
      <c r="D85" s="70" t="s">
        <v>47</v>
      </c>
      <c r="E85" s="70" t="s">
        <v>48</v>
      </c>
      <c r="F85" s="38">
        <v>415</v>
      </c>
      <c r="G85" s="36">
        <v>34</v>
      </c>
      <c r="H85" s="38">
        <v>780</v>
      </c>
      <c r="I85" s="179">
        <v>0.53200000000000003</v>
      </c>
      <c r="J85" s="100">
        <v>0</v>
      </c>
      <c r="K85" s="100">
        <v>0</v>
      </c>
      <c r="L85" s="38">
        <v>780</v>
      </c>
      <c r="M85" s="37">
        <v>0.53205128205128205</v>
      </c>
      <c r="N85" s="36">
        <v>2</v>
      </c>
      <c r="O85" s="36">
        <v>1</v>
      </c>
      <c r="P85" s="100">
        <v>2</v>
      </c>
      <c r="Q85" s="100">
        <v>0</v>
      </c>
      <c r="R85" s="100">
        <v>29</v>
      </c>
      <c r="S85" s="36">
        <v>38</v>
      </c>
      <c r="T85" s="38">
        <v>377</v>
      </c>
      <c r="U85" s="38">
        <v>660</v>
      </c>
      <c r="V85" s="37">
        <v>0.57121212121212117</v>
      </c>
      <c r="W85" s="71" t="s">
        <v>737</v>
      </c>
    </row>
    <row r="86" spans="1:23" ht="15" x14ac:dyDescent="0.2">
      <c r="A86" s="69">
        <v>610355</v>
      </c>
      <c r="B86" s="36" t="s">
        <v>186</v>
      </c>
      <c r="C86" s="100" t="s">
        <v>46</v>
      </c>
      <c r="D86" s="70" t="s">
        <v>47</v>
      </c>
      <c r="E86" s="70" t="s">
        <v>48</v>
      </c>
      <c r="F86" s="38">
        <v>208</v>
      </c>
      <c r="G86" s="36">
        <v>42</v>
      </c>
      <c r="H86" s="38">
        <v>960</v>
      </c>
      <c r="I86" s="179">
        <v>0.216</v>
      </c>
      <c r="J86" s="100">
        <v>0</v>
      </c>
      <c r="K86" s="100">
        <v>0</v>
      </c>
      <c r="L86" s="38">
        <v>960</v>
      </c>
      <c r="M86" s="37">
        <v>0.21666666666666667</v>
      </c>
      <c r="N86" s="36">
        <v>7</v>
      </c>
      <c r="O86" s="36">
        <v>3</v>
      </c>
      <c r="P86" s="100">
        <v>1</v>
      </c>
      <c r="Q86" s="100">
        <v>1</v>
      </c>
      <c r="R86" s="100">
        <v>30</v>
      </c>
      <c r="S86" s="36">
        <v>57</v>
      </c>
      <c r="T86" s="38">
        <v>151</v>
      </c>
      <c r="U86" s="38">
        <v>690</v>
      </c>
      <c r="V86" s="37">
        <v>0.21884057971014492</v>
      </c>
      <c r="W86" s="71" t="s">
        <v>737</v>
      </c>
    </row>
    <row r="87" spans="1:23" ht="15" x14ac:dyDescent="0.2">
      <c r="A87" s="73">
        <v>609873</v>
      </c>
      <c r="B87" s="100" t="s">
        <v>188</v>
      </c>
      <c r="C87" s="100" t="s">
        <v>46</v>
      </c>
      <c r="D87" s="70" t="s">
        <v>47</v>
      </c>
      <c r="E87" s="70" t="s">
        <v>48</v>
      </c>
      <c r="F87" s="38">
        <v>141</v>
      </c>
      <c r="G87" s="100">
        <v>32.5</v>
      </c>
      <c r="H87" s="38">
        <v>750</v>
      </c>
      <c r="I87" s="179">
        <v>0.188</v>
      </c>
      <c r="J87" s="100">
        <v>0</v>
      </c>
      <c r="K87" s="100">
        <v>0</v>
      </c>
      <c r="L87" s="38">
        <v>750</v>
      </c>
      <c r="M87" s="37">
        <v>0.188</v>
      </c>
      <c r="N87" s="100">
        <v>0</v>
      </c>
      <c r="O87" s="100">
        <v>1</v>
      </c>
      <c r="P87" s="100">
        <v>1</v>
      </c>
      <c r="Q87" s="100">
        <v>0.5</v>
      </c>
      <c r="R87" s="100">
        <v>30</v>
      </c>
      <c r="S87" s="100">
        <v>10</v>
      </c>
      <c r="T87" s="38">
        <v>131</v>
      </c>
      <c r="U87" s="38">
        <v>690</v>
      </c>
      <c r="V87" s="37">
        <v>0.18985507246376812</v>
      </c>
      <c r="W87" s="71" t="s">
        <v>737</v>
      </c>
    </row>
    <row r="88" spans="1:23" ht="15" x14ac:dyDescent="0.2">
      <c r="A88" s="69">
        <v>610003</v>
      </c>
      <c r="B88" s="36" t="s">
        <v>189</v>
      </c>
      <c r="C88" s="100" t="s">
        <v>46</v>
      </c>
      <c r="D88" s="70" t="s">
        <v>47</v>
      </c>
      <c r="E88" s="70" t="s">
        <v>48</v>
      </c>
      <c r="F88" s="38">
        <v>225</v>
      </c>
      <c r="G88" s="36">
        <v>27.5</v>
      </c>
      <c r="H88" s="38">
        <v>630</v>
      </c>
      <c r="I88" s="179">
        <v>0.35699999999999998</v>
      </c>
      <c r="J88" s="36">
        <v>0</v>
      </c>
      <c r="K88" s="36">
        <v>0</v>
      </c>
      <c r="L88" s="38">
        <v>630</v>
      </c>
      <c r="M88" s="37">
        <v>0.35714285714285715</v>
      </c>
      <c r="N88" s="36">
        <v>0</v>
      </c>
      <c r="O88" s="36">
        <v>2</v>
      </c>
      <c r="P88" s="36">
        <v>0</v>
      </c>
      <c r="Q88" s="36">
        <v>2.5</v>
      </c>
      <c r="R88" s="36">
        <v>23</v>
      </c>
      <c r="S88" s="36">
        <v>29</v>
      </c>
      <c r="T88" s="38">
        <v>196</v>
      </c>
      <c r="U88" s="38">
        <v>510</v>
      </c>
      <c r="V88" s="37">
        <v>0.3843137254901961</v>
      </c>
      <c r="W88" s="71" t="s">
        <v>737</v>
      </c>
    </row>
    <row r="89" spans="1:23" ht="15" x14ac:dyDescent="0.2">
      <c r="A89" s="69">
        <v>610004</v>
      </c>
      <c r="B89" s="36" t="s">
        <v>190</v>
      </c>
      <c r="C89" s="100" t="s">
        <v>46</v>
      </c>
      <c r="D89" s="70" t="s">
        <v>47</v>
      </c>
      <c r="E89" s="70" t="s">
        <v>100</v>
      </c>
      <c r="F89" s="38">
        <v>177</v>
      </c>
      <c r="G89" s="36">
        <v>16</v>
      </c>
      <c r="H89" s="38">
        <v>360</v>
      </c>
      <c r="I89" s="179">
        <v>0.49099999999999999</v>
      </c>
      <c r="J89" s="100">
        <v>0</v>
      </c>
      <c r="K89" s="100">
        <v>0</v>
      </c>
      <c r="L89" s="38">
        <v>360</v>
      </c>
      <c r="M89" s="37">
        <v>0.49166666666666664</v>
      </c>
      <c r="N89" s="36">
        <v>0</v>
      </c>
      <c r="O89" s="36">
        <v>0</v>
      </c>
      <c r="P89" s="100">
        <v>0</v>
      </c>
      <c r="Q89" s="100">
        <v>0</v>
      </c>
      <c r="R89" s="100">
        <v>16</v>
      </c>
      <c r="S89" s="36">
        <v>0</v>
      </c>
      <c r="T89" s="38">
        <v>177</v>
      </c>
      <c r="U89" s="38">
        <v>360</v>
      </c>
      <c r="V89" s="37">
        <v>0.49166666666666664</v>
      </c>
      <c r="W89" s="71" t="s">
        <v>737</v>
      </c>
    </row>
    <row r="90" spans="1:23" ht="15" x14ac:dyDescent="0.2">
      <c r="A90" s="73">
        <v>609900</v>
      </c>
      <c r="B90" s="100" t="s">
        <v>192</v>
      </c>
      <c r="C90" s="100" t="s">
        <v>46</v>
      </c>
      <c r="D90" s="70" t="s">
        <v>47</v>
      </c>
      <c r="E90" s="70" t="s">
        <v>48</v>
      </c>
      <c r="F90" s="38">
        <v>395</v>
      </c>
      <c r="G90" s="100">
        <v>39</v>
      </c>
      <c r="H90" s="38">
        <v>900</v>
      </c>
      <c r="I90" s="179">
        <v>0.438</v>
      </c>
      <c r="J90" s="100">
        <v>0</v>
      </c>
      <c r="K90" s="100">
        <v>0</v>
      </c>
      <c r="L90" s="38">
        <v>900</v>
      </c>
      <c r="M90" s="37">
        <v>0.43888888888888888</v>
      </c>
      <c r="N90" s="100">
        <v>0</v>
      </c>
      <c r="O90" s="100">
        <v>3</v>
      </c>
      <c r="P90" s="100">
        <v>0</v>
      </c>
      <c r="Q90" s="100">
        <v>2</v>
      </c>
      <c r="R90" s="100">
        <v>34</v>
      </c>
      <c r="S90" s="100">
        <v>20</v>
      </c>
      <c r="T90" s="38">
        <v>375</v>
      </c>
      <c r="U90" s="38">
        <v>780</v>
      </c>
      <c r="V90" s="37">
        <v>0.48076923076923078</v>
      </c>
      <c r="W90" s="71" t="s">
        <v>737</v>
      </c>
    </row>
    <row r="91" spans="1:23" ht="15" x14ac:dyDescent="0.2">
      <c r="A91" s="73">
        <v>610239</v>
      </c>
      <c r="B91" s="100" t="s">
        <v>193</v>
      </c>
      <c r="C91" s="100" t="s">
        <v>46</v>
      </c>
      <c r="D91" s="70" t="s">
        <v>47</v>
      </c>
      <c r="E91" s="70" t="s">
        <v>48</v>
      </c>
      <c r="F91" s="38">
        <v>510</v>
      </c>
      <c r="G91" s="100">
        <v>32</v>
      </c>
      <c r="H91" s="38">
        <v>720</v>
      </c>
      <c r="I91" s="179">
        <v>0.70799999999999996</v>
      </c>
      <c r="J91" s="100">
        <v>0</v>
      </c>
      <c r="K91" s="100">
        <v>0</v>
      </c>
      <c r="L91" s="38">
        <v>720</v>
      </c>
      <c r="M91" s="37">
        <v>0.70833333333333337</v>
      </c>
      <c r="N91" s="100">
        <v>0</v>
      </c>
      <c r="O91" s="100">
        <v>3</v>
      </c>
      <c r="P91" s="100">
        <v>0</v>
      </c>
      <c r="Q91" s="100">
        <v>2</v>
      </c>
      <c r="R91" s="100">
        <v>27</v>
      </c>
      <c r="S91" s="100">
        <v>23</v>
      </c>
      <c r="T91" s="38">
        <v>487</v>
      </c>
      <c r="U91" s="38">
        <v>600</v>
      </c>
      <c r="V91" s="37">
        <v>0.81166666666666665</v>
      </c>
      <c r="W91" s="71" t="s">
        <v>735</v>
      </c>
    </row>
    <row r="92" spans="1:23" ht="15" x14ac:dyDescent="0.2">
      <c r="A92" s="110">
        <v>609875</v>
      </c>
      <c r="B92" s="111" t="s">
        <v>194</v>
      </c>
      <c r="C92" s="111" t="s">
        <v>46</v>
      </c>
      <c r="D92" s="109" t="s">
        <v>47</v>
      </c>
      <c r="E92" s="109" t="s">
        <v>48</v>
      </c>
      <c r="F92" s="113">
        <v>550</v>
      </c>
      <c r="G92" s="111">
        <v>45</v>
      </c>
      <c r="H92" s="113">
        <v>1020</v>
      </c>
      <c r="I92" s="179">
        <v>0.53900000000000003</v>
      </c>
      <c r="J92" s="111">
        <v>0</v>
      </c>
      <c r="K92" s="111">
        <v>0</v>
      </c>
      <c r="L92" s="113">
        <v>1020</v>
      </c>
      <c r="M92" s="114">
        <v>0.53921568627450978</v>
      </c>
      <c r="N92" s="111">
        <v>2</v>
      </c>
      <c r="O92" s="111">
        <v>4</v>
      </c>
      <c r="P92" s="111">
        <v>3</v>
      </c>
      <c r="Q92" s="111">
        <v>0</v>
      </c>
      <c r="R92" s="111">
        <v>36</v>
      </c>
      <c r="S92" s="111">
        <v>96</v>
      </c>
      <c r="T92" s="113">
        <v>454</v>
      </c>
      <c r="U92" s="113">
        <v>810</v>
      </c>
      <c r="V92" s="114">
        <v>0.56049382716049378</v>
      </c>
      <c r="W92" s="118" t="s">
        <v>737</v>
      </c>
    </row>
    <row r="93" spans="1:23" ht="15" x14ac:dyDescent="0.2">
      <c r="A93" s="73">
        <v>610521</v>
      </c>
      <c r="B93" s="100" t="s">
        <v>195</v>
      </c>
      <c r="C93" s="100" t="s">
        <v>46</v>
      </c>
      <c r="D93" s="70" t="s">
        <v>47</v>
      </c>
      <c r="E93" s="70" t="s">
        <v>48</v>
      </c>
      <c r="F93" s="38">
        <v>152</v>
      </c>
      <c r="G93" s="100">
        <v>26</v>
      </c>
      <c r="H93" s="38">
        <v>600</v>
      </c>
      <c r="I93" s="179">
        <v>0.253</v>
      </c>
      <c r="J93" s="100">
        <v>0</v>
      </c>
      <c r="K93" s="100">
        <v>0</v>
      </c>
      <c r="L93" s="38">
        <v>600</v>
      </c>
      <c r="M93" s="37">
        <v>0.25333333333333335</v>
      </c>
      <c r="N93" s="100">
        <v>0</v>
      </c>
      <c r="O93" s="100">
        <v>1</v>
      </c>
      <c r="P93" s="100">
        <v>0</v>
      </c>
      <c r="Q93" s="100">
        <v>2</v>
      </c>
      <c r="R93" s="100">
        <v>23</v>
      </c>
      <c r="S93" s="100">
        <v>13</v>
      </c>
      <c r="T93" s="38">
        <v>139</v>
      </c>
      <c r="U93" s="38">
        <v>510</v>
      </c>
      <c r="V93" s="37">
        <v>0.27254901960784311</v>
      </c>
      <c r="W93" s="71" t="s">
        <v>737</v>
      </c>
    </row>
    <row r="94" spans="1:23" ht="15" x14ac:dyDescent="0.2">
      <c r="A94" s="73">
        <v>609876</v>
      </c>
      <c r="B94" s="100" t="s">
        <v>197</v>
      </c>
      <c r="C94" s="100" t="s">
        <v>46</v>
      </c>
      <c r="D94" s="70" t="s">
        <v>47</v>
      </c>
      <c r="E94" s="70" t="s">
        <v>48</v>
      </c>
      <c r="F94" s="38">
        <v>528</v>
      </c>
      <c r="G94" s="100">
        <v>46</v>
      </c>
      <c r="H94" s="38">
        <v>1050</v>
      </c>
      <c r="I94" s="179">
        <v>0.502</v>
      </c>
      <c r="J94" s="100">
        <v>0</v>
      </c>
      <c r="K94" s="100">
        <v>0</v>
      </c>
      <c r="L94" s="38">
        <v>1050</v>
      </c>
      <c r="M94" s="37">
        <v>0.50285714285714289</v>
      </c>
      <c r="N94" s="100">
        <v>4</v>
      </c>
      <c r="O94" s="100">
        <v>5</v>
      </c>
      <c r="P94" s="100">
        <v>3</v>
      </c>
      <c r="Q94" s="100">
        <v>2</v>
      </c>
      <c r="R94" s="100">
        <v>32</v>
      </c>
      <c r="S94" s="100">
        <v>61</v>
      </c>
      <c r="T94" s="38">
        <v>467</v>
      </c>
      <c r="U94" s="38">
        <v>720</v>
      </c>
      <c r="V94" s="37">
        <v>0.64861111111111114</v>
      </c>
      <c r="W94" s="71" t="s">
        <v>737</v>
      </c>
    </row>
    <row r="95" spans="1:23" ht="15" x14ac:dyDescent="0.2">
      <c r="A95" s="69">
        <v>609879</v>
      </c>
      <c r="B95" s="36" t="s">
        <v>198</v>
      </c>
      <c r="C95" s="36" t="s">
        <v>46</v>
      </c>
      <c r="D95" s="70" t="s">
        <v>47</v>
      </c>
      <c r="E95" s="70" t="s">
        <v>48</v>
      </c>
      <c r="F95" s="38">
        <v>1000</v>
      </c>
      <c r="G95" s="36">
        <v>35.5</v>
      </c>
      <c r="H95" s="38">
        <v>810</v>
      </c>
      <c r="I95" s="179">
        <v>1.234</v>
      </c>
      <c r="J95" s="100">
        <v>16</v>
      </c>
      <c r="K95" s="100">
        <v>0</v>
      </c>
      <c r="L95" s="38">
        <v>1170</v>
      </c>
      <c r="M95" s="37">
        <v>0.85470085470085466</v>
      </c>
      <c r="N95" s="36">
        <v>4</v>
      </c>
      <c r="O95" s="36">
        <v>5</v>
      </c>
      <c r="P95" s="100">
        <v>1</v>
      </c>
      <c r="Q95" s="100">
        <v>0.5</v>
      </c>
      <c r="R95" s="100">
        <v>41</v>
      </c>
      <c r="S95" s="36">
        <v>116</v>
      </c>
      <c r="T95" s="38">
        <v>884</v>
      </c>
      <c r="U95" s="38">
        <v>930</v>
      </c>
      <c r="V95" s="37">
        <v>0.95053763440860217</v>
      </c>
      <c r="W95" s="71" t="s">
        <v>735</v>
      </c>
    </row>
    <row r="96" spans="1:23" ht="15" x14ac:dyDescent="0.2">
      <c r="A96" s="69">
        <v>610313</v>
      </c>
      <c r="B96" s="36" t="s">
        <v>199</v>
      </c>
      <c r="C96" s="36" t="s">
        <v>46</v>
      </c>
      <c r="D96" s="70" t="s">
        <v>47</v>
      </c>
      <c r="E96" s="70" t="s">
        <v>48</v>
      </c>
      <c r="F96" s="38">
        <v>464</v>
      </c>
      <c r="G96" s="36">
        <v>60.5</v>
      </c>
      <c r="H96" s="38">
        <v>1380</v>
      </c>
      <c r="I96" s="179">
        <v>0.33600000000000002</v>
      </c>
      <c r="J96" s="100">
        <v>0</v>
      </c>
      <c r="K96" s="100">
        <v>0</v>
      </c>
      <c r="L96" s="38">
        <v>1380</v>
      </c>
      <c r="M96" s="37">
        <v>0.336231884057971</v>
      </c>
      <c r="N96" s="36">
        <v>4</v>
      </c>
      <c r="O96" s="36">
        <v>4</v>
      </c>
      <c r="P96" s="100">
        <v>2</v>
      </c>
      <c r="Q96" s="100">
        <v>2.5</v>
      </c>
      <c r="R96" s="100">
        <v>48</v>
      </c>
      <c r="S96" s="36">
        <v>69</v>
      </c>
      <c r="T96" s="38">
        <v>395</v>
      </c>
      <c r="U96" s="38">
        <v>1080</v>
      </c>
      <c r="V96" s="37">
        <v>0.36574074074074076</v>
      </c>
      <c r="W96" s="71" t="s">
        <v>737</v>
      </c>
    </row>
    <row r="97" spans="1:23" ht="15" x14ac:dyDescent="0.2">
      <c r="A97" s="69">
        <v>609880</v>
      </c>
      <c r="B97" s="36" t="s">
        <v>200</v>
      </c>
      <c r="C97" s="36" t="s">
        <v>46</v>
      </c>
      <c r="D97" s="70" t="s">
        <v>47</v>
      </c>
      <c r="E97" s="70" t="s">
        <v>100</v>
      </c>
      <c r="F97" s="38">
        <v>311</v>
      </c>
      <c r="G97" s="36">
        <v>15</v>
      </c>
      <c r="H97" s="38">
        <v>330</v>
      </c>
      <c r="I97" s="179">
        <v>0.94199999999999995</v>
      </c>
      <c r="J97" s="100">
        <v>0</v>
      </c>
      <c r="K97" s="100">
        <v>0</v>
      </c>
      <c r="L97" s="38">
        <v>330</v>
      </c>
      <c r="M97" s="37">
        <v>0.94242424242424239</v>
      </c>
      <c r="N97" s="36">
        <v>0</v>
      </c>
      <c r="O97" s="36">
        <v>0</v>
      </c>
      <c r="P97" s="100">
        <v>0</v>
      </c>
      <c r="Q97" s="100">
        <v>0</v>
      </c>
      <c r="R97" s="100">
        <v>15</v>
      </c>
      <c r="S97" s="36">
        <v>0</v>
      </c>
      <c r="T97" s="38">
        <v>311</v>
      </c>
      <c r="U97" s="38">
        <v>330</v>
      </c>
      <c r="V97" s="37">
        <v>0.94242424242424239</v>
      </c>
      <c r="W97" s="71" t="s">
        <v>735</v>
      </c>
    </row>
    <row r="98" spans="1:23" ht="15" x14ac:dyDescent="0.2">
      <c r="A98" s="73">
        <v>609883</v>
      </c>
      <c r="B98" s="100" t="s">
        <v>201</v>
      </c>
      <c r="C98" s="100" t="s">
        <v>46</v>
      </c>
      <c r="D98" s="70" t="s">
        <v>47</v>
      </c>
      <c r="E98" s="70" t="s">
        <v>48</v>
      </c>
      <c r="F98" s="38">
        <v>432</v>
      </c>
      <c r="G98" s="100">
        <v>34.5</v>
      </c>
      <c r="H98" s="38">
        <v>780</v>
      </c>
      <c r="I98" s="179">
        <v>0.55300000000000005</v>
      </c>
      <c r="J98" s="100">
        <v>0</v>
      </c>
      <c r="K98" s="100">
        <v>0</v>
      </c>
      <c r="L98" s="38">
        <v>780</v>
      </c>
      <c r="M98" s="37">
        <v>0.55384615384615388</v>
      </c>
      <c r="N98" s="100">
        <v>1</v>
      </c>
      <c r="O98" s="100">
        <v>2</v>
      </c>
      <c r="P98" s="100">
        <v>0</v>
      </c>
      <c r="Q98" s="100">
        <v>0.5</v>
      </c>
      <c r="R98" s="100">
        <v>31</v>
      </c>
      <c r="S98" s="100">
        <v>50</v>
      </c>
      <c r="T98" s="38">
        <v>382</v>
      </c>
      <c r="U98" s="38">
        <v>690</v>
      </c>
      <c r="V98" s="37">
        <v>0.55362318840579705</v>
      </c>
      <c r="W98" s="71" t="s">
        <v>737</v>
      </c>
    </row>
    <row r="99" spans="1:23" ht="15" x14ac:dyDescent="0.2">
      <c r="A99" s="110">
        <v>610367</v>
      </c>
      <c r="B99" s="111" t="s">
        <v>202</v>
      </c>
      <c r="C99" s="111" t="s">
        <v>46</v>
      </c>
      <c r="D99" s="109" t="s">
        <v>47</v>
      </c>
      <c r="E99" s="109" t="s">
        <v>48</v>
      </c>
      <c r="F99" s="113">
        <v>464</v>
      </c>
      <c r="G99" s="111">
        <v>37</v>
      </c>
      <c r="H99" s="113">
        <v>840</v>
      </c>
      <c r="I99" s="179">
        <v>0.55200000000000005</v>
      </c>
      <c r="J99" s="111">
        <v>0</v>
      </c>
      <c r="K99" s="111">
        <v>0</v>
      </c>
      <c r="L99" s="113">
        <v>840</v>
      </c>
      <c r="M99" s="114">
        <v>0.55238095238095242</v>
      </c>
      <c r="N99" s="111">
        <v>5</v>
      </c>
      <c r="O99" s="111">
        <v>3</v>
      </c>
      <c r="P99" s="111">
        <v>2</v>
      </c>
      <c r="Q99" s="111">
        <v>3</v>
      </c>
      <c r="R99" s="111">
        <v>24</v>
      </c>
      <c r="S99" s="111">
        <v>99</v>
      </c>
      <c r="T99" s="113">
        <v>365</v>
      </c>
      <c r="U99" s="113">
        <v>540</v>
      </c>
      <c r="V99" s="114">
        <v>0.67592592592592593</v>
      </c>
      <c r="W99" s="118" t="s">
        <v>737</v>
      </c>
    </row>
    <row r="100" spans="1:23" ht="15" x14ac:dyDescent="0.2">
      <c r="A100" s="73">
        <v>610252</v>
      </c>
      <c r="B100" s="100" t="s">
        <v>203</v>
      </c>
      <c r="C100" s="100" t="s">
        <v>46</v>
      </c>
      <c r="D100" s="70" t="s">
        <v>47</v>
      </c>
      <c r="E100" s="70" t="s">
        <v>48</v>
      </c>
      <c r="F100" s="38">
        <v>288</v>
      </c>
      <c r="G100" s="100">
        <v>32</v>
      </c>
      <c r="H100" s="38">
        <v>720</v>
      </c>
      <c r="I100" s="179">
        <v>0.4</v>
      </c>
      <c r="J100" s="100">
        <v>0</v>
      </c>
      <c r="K100" s="100">
        <v>0</v>
      </c>
      <c r="L100" s="38">
        <v>720</v>
      </c>
      <c r="M100" s="37">
        <v>0.4</v>
      </c>
      <c r="N100" s="100">
        <v>6</v>
      </c>
      <c r="O100" s="100">
        <v>2</v>
      </c>
      <c r="P100" s="100">
        <v>0</v>
      </c>
      <c r="Q100" s="100">
        <v>0</v>
      </c>
      <c r="R100" s="100">
        <v>24</v>
      </c>
      <c r="S100" s="100">
        <v>73</v>
      </c>
      <c r="T100" s="38">
        <v>215</v>
      </c>
      <c r="U100" s="38">
        <v>540</v>
      </c>
      <c r="V100" s="37">
        <v>0.39814814814814814</v>
      </c>
      <c r="W100" s="71" t="s">
        <v>737</v>
      </c>
    </row>
    <row r="101" spans="1:23" ht="15" x14ac:dyDescent="0.2">
      <c r="A101" s="73">
        <v>609884</v>
      </c>
      <c r="B101" s="100" t="s">
        <v>204</v>
      </c>
      <c r="C101" s="100" t="s">
        <v>46</v>
      </c>
      <c r="D101" s="70" t="s">
        <v>47</v>
      </c>
      <c r="E101" s="70" t="s">
        <v>48</v>
      </c>
      <c r="F101" s="38">
        <v>751</v>
      </c>
      <c r="G101" s="100">
        <v>38.5</v>
      </c>
      <c r="H101" s="38">
        <v>870</v>
      </c>
      <c r="I101" s="179">
        <v>0.86299999999999999</v>
      </c>
      <c r="J101" s="100">
        <v>4</v>
      </c>
      <c r="K101" s="100">
        <v>0</v>
      </c>
      <c r="L101" s="38">
        <v>960</v>
      </c>
      <c r="M101" s="37">
        <v>0.78229166666666672</v>
      </c>
      <c r="N101" s="100">
        <v>2</v>
      </c>
      <c r="O101" s="100">
        <v>4</v>
      </c>
      <c r="P101" s="100">
        <v>1</v>
      </c>
      <c r="Q101" s="100">
        <v>1.5</v>
      </c>
      <c r="R101" s="100">
        <v>34</v>
      </c>
      <c r="S101" s="100">
        <v>73</v>
      </c>
      <c r="T101" s="38">
        <v>678</v>
      </c>
      <c r="U101" s="38">
        <v>780</v>
      </c>
      <c r="V101" s="37">
        <v>0.86923076923076925</v>
      </c>
      <c r="W101" s="71" t="s">
        <v>735</v>
      </c>
    </row>
    <row r="102" spans="1:23" ht="15" x14ac:dyDescent="0.2">
      <c r="A102" s="73">
        <v>609885</v>
      </c>
      <c r="B102" s="100" t="s">
        <v>205</v>
      </c>
      <c r="C102" s="100" t="s">
        <v>46</v>
      </c>
      <c r="D102" s="70" t="s">
        <v>47</v>
      </c>
      <c r="E102" s="70" t="s">
        <v>48</v>
      </c>
      <c r="F102" s="38">
        <v>297</v>
      </c>
      <c r="G102" s="100">
        <v>25.5</v>
      </c>
      <c r="H102" s="38">
        <v>570</v>
      </c>
      <c r="I102" s="179">
        <v>0.52100000000000002</v>
      </c>
      <c r="J102" s="100">
        <v>0</v>
      </c>
      <c r="K102" s="100">
        <v>0</v>
      </c>
      <c r="L102" s="38">
        <v>570</v>
      </c>
      <c r="M102" s="37">
        <v>0.52105263157894732</v>
      </c>
      <c r="N102" s="100">
        <v>1</v>
      </c>
      <c r="O102" s="100">
        <v>4</v>
      </c>
      <c r="P102" s="100">
        <v>0</v>
      </c>
      <c r="Q102" s="100">
        <v>2.5</v>
      </c>
      <c r="R102" s="100">
        <v>18</v>
      </c>
      <c r="S102" s="100">
        <v>36</v>
      </c>
      <c r="T102" s="38">
        <v>261</v>
      </c>
      <c r="U102" s="38">
        <v>390</v>
      </c>
      <c r="V102" s="37">
        <v>0.66923076923076918</v>
      </c>
      <c r="W102" s="71" t="s">
        <v>737</v>
      </c>
    </row>
    <row r="103" spans="1:23" ht="15" x14ac:dyDescent="0.2">
      <c r="A103" s="69">
        <v>609874</v>
      </c>
      <c r="B103" s="100" t="s">
        <v>206</v>
      </c>
      <c r="C103" s="100" t="s">
        <v>46</v>
      </c>
      <c r="D103" s="70" t="s">
        <v>47</v>
      </c>
      <c r="E103" s="68" t="s">
        <v>48</v>
      </c>
      <c r="F103" s="38">
        <v>890</v>
      </c>
      <c r="G103" s="36">
        <v>52</v>
      </c>
      <c r="H103" s="38">
        <v>1200</v>
      </c>
      <c r="I103" s="179">
        <v>0.74099999999999999</v>
      </c>
      <c r="J103" s="36">
        <v>0</v>
      </c>
      <c r="K103" s="36">
        <v>0</v>
      </c>
      <c r="L103" s="38">
        <v>1200</v>
      </c>
      <c r="M103" s="37">
        <v>0.7416666666666667</v>
      </c>
      <c r="N103" s="36">
        <v>2</v>
      </c>
      <c r="O103" s="36">
        <v>6</v>
      </c>
      <c r="P103" s="36">
        <v>0</v>
      </c>
      <c r="Q103" s="36">
        <v>0</v>
      </c>
      <c r="R103" s="36">
        <v>44</v>
      </c>
      <c r="S103" s="36">
        <v>103</v>
      </c>
      <c r="T103" s="38">
        <v>787</v>
      </c>
      <c r="U103" s="38">
        <v>990</v>
      </c>
      <c r="V103" s="37">
        <v>0.79494949494949496</v>
      </c>
      <c r="W103" s="71" t="s">
        <v>735</v>
      </c>
    </row>
    <row r="104" spans="1:23" ht="15" x14ac:dyDescent="0.2">
      <c r="A104" s="73">
        <v>610363</v>
      </c>
      <c r="B104" s="100" t="s">
        <v>207</v>
      </c>
      <c r="C104" s="100" t="s">
        <v>46</v>
      </c>
      <c r="D104" s="70" t="s">
        <v>47</v>
      </c>
      <c r="E104" s="70" t="s">
        <v>48</v>
      </c>
      <c r="F104" s="38">
        <v>1467</v>
      </c>
      <c r="G104" s="100">
        <v>86</v>
      </c>
      <c r="H104" s="38">
        <v>1980</v>
      </c>
      <c r="I104" s="179">
        <v>0.74</v>
      </c>
      <c r="J104" s="100">
        <v>0</v>
      </c>
      <c r="K104" s="100">
        <v>0</v>
      </c>
      <c r="L104" s="38">
        <v>1980</v>
      </c>
      <c r="M104" s="37">
        <v>0.74090909090909096</v>
      </c>
      <c r="N104" s="100">
        <v>0</v>
      </c>
      <c r="O104" s="100">
        <v>3</v>
      </c>
      <c r="P104" s="100">
        <v>2</v>
      </c>
      <c r="Q104" s="100">
        <v>4</v>
      </c>
      <c r="R104" s="100">
        <v>77</v>
      </c>
      <c r="S104" s="100">
        <v>58</v>
      </c>
      <c r="T104" s="38">
        <v>1409</v>
      </c>
      <c r="U104" s="38">
        <v>1770</v>
      </c>
      <c r="V104" s="37">
        <v>0.79604519774011295</v>
      </c>
      <c r="W104" s="71" t="s">
        <v>735</v>
      </c>
    </row>
    <row r="105" spans="1:23" ht="15" x14ac:dyDescent="0.2">
      <c r="A105" s="73">
        <v>610515</v>
      </c>
      <c r="B105" s="100" t="s">
        <v>208</v>
      </c>
      <c r="C105" s="100" t="s">
        <v>46</v>
      </c>
      <c r="D105" s="70" t="s">
        <v>47</v>
      </c>
      <c r="E105" s="70" t="s">
        <v>86</v>
      </c>
      <c r="F105" s="38">
        <v>421</v>
      </c>
      <c r="G105" s="100">
        <v>22</v>
      </c>
      <c r="H105" s="38">
        <v>480</v>
      </c>
      <c r="I105" s="179">
        <v>0.877</v>
      </c>
      <c r="J105" s="100">
        <v>0</v>
      </c>
      <c r="K105" s="100">
        <v>0</v>
      </c>
      <c r="L105" s="38">
        <v>480</v>
      </c>
      <c r="M105" s="37">
        <v>0.87708333333333333</v>
      </c>
      <c r="N105" s="100">
        <v>0</v>
      </c>
      <c r="O105" s="100">
        <v>2</v>
      </c>
      <c r="P105" s="100">
        <v>1</v>
      </c>
      <c r="Q105" s="100">
        <v>0</v>
      </c>
      <c r="R105" s="100">
        <v>19</v>
      </c>
      <c r="S105" s="100">
        <v>38</v>
      </c>
      <c r="T105" s="38">
        <v>383</v>
      </c>
      <c r="U105" s="38">
        <v>420</v>
      </c>
      <c r="V105" s="37">
        <v>0.91190476190476188</v>
      </c>
      <c r="W105" s="71" t="s">
        <v>735</v>
      </c>
    </row>
    <row r="106" spans="1:23" ht="15" x14ac:dyDescent="0.2">
      <c r="A106" s="110">
        <v>609887</v>
      </c>
      <c r="B106" s="111" t="s">
        <v>211</v>
      </c>
      <c r="C106" s="111" t="s">
        <v>46</v>
      </c>
      <c r="D106" s="109" t="s">
        <v>47</v>
      </c>
      <c r="E106" s="109" t="s">
        <v>48</v>
      </c>
      <c r="F106" s="113">
        <v>501</v>
      </c>
      <c r="G106" s="111">
        <v>29</v>
      </c>
      <c r="H106" s="113">
        <v>660</v>
      </c>
      <c r="I106" s="179">
        <v>0.75900000000000001</v>
      </c>
      <c r="J106" s="111">
        <v>0</v>
      </c>
      <c r="K106" s="111">
        <v>0</v>
      </c>
      <c r="L106" s="113">
        <v>660</v>
      </c>
      <c r="M106" s="114">
        <v>0.75909090909090904</v>
      </c>
      <c r="N106" s="111">
        <v>0</v>
      </c>
      <c r="O106" s="111">
        <v>1</v>
      </c>
      <c r="P106" s="111">
        <v>2</v>
      </c>
      <c r="Q106" s="111">
        <v>1</v>
      </c>
      <c r="R106" s="111">
        <v>25</v>
      </c>
      <c r="S106" s="111">
        <v>19</v>
      </c>
      <c r="T106" s="113">
        <v>482</v>
      </c>
      <c r="U106" s="113">
        <v>570</v>
      </c>
      <c r="V106" s="114">
        <v>0.84561403508771926</v>
      </c>
      <c r="W106" s="118" t="s">
        <v>735</v>
      </c>
    </row>
    <row r="107" spans="1:23" ht="15" x14ac:dyDescent="0.2">
      <c r="A107" s="69">
        <v>609891</v>
      </c>
      <c r="B107" s="36" t="s">
        <v>212</v>
      </c>
      <c r="C107" s="36" t="s">
        <v>46</v>
      </c>
      <c r="D107" s="70" t="s">
        <v>47</v>
      </c>
      <c r="E107" s="68" t="s">
        <v>48</v>
      </c>
      <c r="F107" s="38">
        <v>243</v>
      </c>
      <c r="G107" s="36">
        <v>37</v>
      </c>
      <c r="H107" s="38">
        <v>840</v>
      </c>
      <c r="I107" s="179">
        <v>0.28899999999999998</v>
      </c>
      <c r="J107" s="36">
        <v>0</v>
      </c>
      <c r="K107" s="36">
        <v>0</v>
      </c>
      <c r="L107" s="38">
        <v>840</v>
      </c>
      <c r="M107" s="37">
        <v>0.28928571428571431</v>
      </c>
      <c r="N107" s="36">
        <v>0</v>
      </c>
      <c r="O107" s="36">
        <v>2</v>
      </c>
      <c r="P107" s="36">
        <v>0</v>
      </c>
      <c r="Q107" s="36">
        <v>0</v>
      </c>
      <c r="R107" s="36">
        <v>35</v>
      </c>
      <c r="S107" s="36">
        <v>27</v>
      </c>
      <c r="T107" s="38">
        <v>216</v>
      </c>
      <c r="U107" s="38">
        <v>780</v>
      </c>
      <c r="V107" s="37">
        <v>0.27692307692307694</v>
      </c>
      <c r="W107" s="71" t="s">
        <v>737</v>
      </c>
    </row>
    <row r="108" spans="1:23" ht="15" x14ac:dyDescent="0.2">
      <c r="A108" s="110">
        <v>609893</v>
      </c>
      <c r="B108" s="111" t="s">
        <v>213</v>
      </c>
      <c r="C108" s="111" t="s">
        <v>46</v>
      </c>
      <c r="D108" s="109" t="s">
        <v>47</v>
      </c>
      <c r="E108" s="109" t="s">
        <v>48</v>
      </c>
      <c r="F108" s="113">
        <v>719</v>
      </c>
      <c r="G108" s="111">
        <v>67</v>
      </c>
      <c r="H108" s="113">
        <v>1530</v>
      </c>
      <c r="I108" s="179">
        <v>0.46899999999999997</v>
      </c>
      <c r="J108" s="111">
        <v>0</v>
      </c>
      <c r="K108" s="111">
        <v>0</v>
      </c>
      <c r="L108" s="113">
        <v>1530</v>
      </c>
      <c r="M108" s="114">
        <v>0.46993464052287581</v>
      </c>
      <c r="N108" s="111">
        <v>3</v>
      </c>
      <c r="O108" s="111">
        <v>6</v>
      </c>
      <c r="P108" s="111">
        <v>0</v>
      </c>
      <c r="Q108" s="111">
        <v>1</v>
      </c>
      <c r="R108" s="111">
        <v>57</v>
      </c>
      <c r="S108" s="111">
        <v>92</v>
      </c>
      <c r="T108" s="113">
        <v>627</v>
      </c>
      <c r="U108" s="113">
        <v>1290</v>
      </c>
      <c r="V108" s="114">
        <v>0.48604651162790696</v>
      </c>
      <c r="W108" s="118" t="s">
        <v>737</v>
      </c>
    </row>
    <row r="109" spans="1:23" ht="15" x14ac:dyDescent="0.2">
      <c r="A109" s="73">
        <v>609894</v>
      </c>
      <c r="B109" s="100" t="s">
        <v>216</v>
      </c>
      <c r="C109" s="100" t="s">
        <v>46</v>
      </c>
      <c r="D109" s="70" t="s">
        <v>47</v>
      </c>
      <c r="E109" s="70" t="s">
        <v>48</v>
      </c>
      <c r="F109" s="38">
        <v>281</v>
      </c>
      <c r="G109" s="100">
        <v>53</v>
      </c>
      <c r="H109" s="38">
        <v>1200</v>
      </c>
      <c r="I109" s="179">
        <v>0.23400000000000001</v>
      </c>
      <c r="J109" s="100">
        <v>0</v>
      </c>
      <c r="K109" s="100">
        <v>0</v>
      </c>
      <c r="L109" s="38">
        <v>1200</v>
      </c>
      <c r="M109" s="37">
        <v>0.23416666666666666</v>
      </c>
      <c r="N109" s="100">
        <v>2</v>
      </c>
      <c r="O109" s="100">
        <v>2</v>
      </c>
      <c r="P109" s="100">
        <v>22</v>
      </c>
      <c r="Q109" s="100">
        <v>0</v>
      </c>
      <c r="R109" s="100">
        <v>27</v>
      </c>
      <c r="S109" s="100">
        <v>35</v>
      </c>
      <c r="T109" s="38">
        <v>246</v>
      </c>
      <c r="U109" s="38">
        <v>600</v>
      </c>
      <c r="V109" s="37">
        <v>0.41</v>
      </c>
      <c r="W109" s="71" t="s">
        <v>737</v>
      </c>
    </row>
    <row r="110" spans="1:23" ht="15" x14ac:dyDescent="0.2">
      <c r="A110" s="110">
        <v>609896</v>
      </c>
      <c r="B110" s="111" t="s">
        <v>217</v>
      </c>
      <c r="C110" s="111" t="s">
        <v>46</v>
      </c>
      <c r="D110" s="109" t="s">
        <v>47</v>
      </c>
      <c r="E110" s="109" t="s">
        <v>48</v>
      </c>
      <c r="F110" s="113">
        <v>312</v>
      </c>
      <c r="G110" s="111">
        <v>20</v>
      </c>
      <c r="H110" s="113">
        <v>450</v>
      </c>
      <c r="I110" s="179">
        <v>0.69299999999999995</v>
      </c>
      <c r="J110" s="111">
        <v>0</v>
      </c>
      <c r="K110" s="111">
        <v>0</v>
      </c>
      <c r="L110" s="113">
        <v>450</v>
      </c>
      <c r="M110" s="114">
        <v>0.69333333333333336</v>
      </c>
      <c r="N110" s="111">
        <v>0</v>
      </c>
      <c r="O110" s="111">
        <v>4</v>
      </c>
      <c r="P110" s="111">
        <v>2</v>
      </c>
      <c r="Q110" s="111">
        <v>0</v>
      </c>
      <c r="R110" s="111">
        <v>14</v>
      </c>
      <c r="S110" s="111">
        <v>62</v>
      </c>
      <c r="T110" s="113">
        <v>250</v>
      </c>
      <c r="U110" s="113">
        <v>300</v>
      </c>
      <c r="V110" s="114">
        <v>0.83333333333333337</v>
      </c>
      <c r="W110" s="118" t="s">
        <v>735</v>
      </c>
    </row>
    <row r="111" spans="1:23" ht="15" x14ac:dyDescent="0.2">
      <c r="A111" s="69">
        <v>610364</v>
      </c>
      <c r="B111" s="36" t="s">
        <v>218</v>
      </c>
      <c r="C111" s="36" t="s">
        <v>46</v>
      </c>
      <c r="D111" s="70" t="s">
        <v>47</v>
      </c>
      <c r="E111" s="68" t="s">
        <v>48</v>
      </c>
      <c r="F111" s="38">
        <v>198</v>
      </c>
      <c r="G111" s="36">
        <v>15</v>
      </c>
      <c r="H111" s="38">
        <v>330</v>
      </c>
      <c r="I111" s="179">
        <v>0.6</v>
      </c>
      <c r="J111" s="36">
        <v>0</v>
      </c>
      <c r="K111" s="36">
        <v>0</v>
      </c>
      <c r="L111" s="38">
        <v>330</v>
      </c>
      <c r="M111" s="37">
        <v>0.6</v>
      </c>
      <c r="N111" s="36">
        <v>0</v>
      </c>
      <c r="O111" s="36">
        <v>1</v>
      </c>
      <c r="P111" s="36">
        <v>0</v>
      </c>
      <c r="Q111" s="36">
        <v>1</v>
      </c>
      <c r="R111" s="36">
        <v>13</v>
      </c>
      <c r="S111" s="36">
        <v>16</v>
      </c>
      <c r="T111" s="38">
        <v>182</v>
      </c>
      <c r="U111" s="38">
        <v>300</v>
      </c>
      <c r="V111" s="37">
        <v>0.60666666666666669</v>
      </c>
      <c r="W111" s="71" t="s">
        <v>737</v>
      </c>
    </row>
    <row r="112" spans="1:23" ht="15" x14ac:dyDescent="0.2">
      <c r="A112" s="73">
        <v>610263</v>
      </c>
      <c r="B112" s="100" t="s">
        <v>219</v>
      </c>
      <c r="C112" s="100" t="s">
        <v>46</v>
      </c>
      <c r="D112" s="70" t="s">
        <v>47</v>
      </c>
      <c r="E112" s="70" t="s">
        <v>48</v>
      </c>
      <c r="F112" s="38">
        <v>721</v>
      </c>
      <c r="G112" s="100">
        <v>37</v>
      </c>
      <c r="H112" s="38">
        <v>840</v>
      </c>
      <c r="I112" s="179">
        <v>0.85799999999999998</v>
      </c>
      <c r="J112" s="100">
        <v>0</v>
      </c>
      <c r="K112" s="100">
        <v>0</v>
      </c>
      <c r="L112" s="38">
        <v>840</v>
      </c>
      <c r="M112" s="37">
        <v>0.85833333333333328</v>
      </c>
      <c r="N112" s="100">
        <v>0</v>
      </c>
      <c r="O112" s="100">
        <v>3</v>
      </c>
      <c r="P112" s="100">
        <v>3</v>
      </c>
      <c r="Q112" s="100">
        <v>1</v>
      </c>
      <c r="R112" s="100">
        <v>30</v>
      </c>
      <c r="S112" s="100">
        <v>53</v>
      </c>
      <c r="T112" s="38">
        <v>668</v>
      </c>
      <c r="U112" s="38">
        <v>690</v>
      </c>
      <c r="V112" s="37">
        <v>0.96811594202898554</v>
      </c>
      <c r="W112" s="71" t="s">
        <v>735</v>
      </c>
    </row>
    <row r="113" spans="1:23" ht="15" x14ac:dyDescent="0.2">
      <c r="A113" s="69">
        <v>610188</v>
      </c>
      <c r="B113" s="36" t="s">
        <v>221</v>
      </c>
      <c r="C113" s="36" t="s">
        <v>46</v>
      </c>
      <c r="D113" s="70" t="s">
        <v>47</v>
      </c>
      <c r="E113" s="68" t="s">
        <v>48</v>
      </c>
      <c r="F113" s="38">
        <v>201</v>
      </c>
      <c r="G113" s="36">
        <v>19</v>
      </c>
      <c r="H113" s="38">
        <v>420</v>
      </c>
      <c r="I113" s="179">
        <v>0.47799999999999998</v>
      </c>
      <c r="J113" s="36">
        <v>0</v>
      </c>
      <c r="K113" s="36">
        <v>0</v>
      </c>
      <c r="L113" s="38">
        <v>420</v>
      </c>
      <c r="M113" s="37">
        <v>0.47857142857142859</v>
      </c>
      <c r="N113" s="36">
        <v>0</v>
      </c>
      <c r="O113" s="36">
        <v>1</v>
      </c>
      <c r="P113" s="36">
        <v>0</v>
      </c>
      <c r="Q113" s="36">
        <v>0</v>
      </c>
      <c r="R113" s="36">
        <v>18</v>
      </c>
      <c r="S113" s="100">
        <v>15</v>
      </c>
      <c r="T113" s="38">
        <v>186</v>
      </c>
      <c r="U113" s="38">
        <v>390</v>
      </c>
      <c r="V113" s="37">
        <v>0.47692307692307695</v>
      </c>
      <c r="W113" s="71" t="s">
        <v>737</v>
      </c>
    </row>
    <row r="114" spans="1:23" ht="15" x14ac:dyDescent="0.2">
      <c r="A114" s="73">
        <v>610352</v>
      </c>
      <c r="B114" s="100" t="s">
        <v>222</v>
      </c>
      <c r="C114" s="100" t="s">
        <v>46</v>
      </c>
      <c r="D114" s="70" t="s">
        <v>47</v>
      </c>
      <c r="E114" s="70" t="s">
        <v>48</v>
      </c>
      <c r="F114" s="38">
        <v>679</v>
      </c>
      <c r="G114" s="100">
        <v>31</v>
      </c>
      <c r="H114" s="38">
        <v>690</v>
      </c>
      <c r="I114" s="179">
        <v>0.98399999999999999</v>
      </c>
      <c r="J114" s="100">
        <v>4</v>
      </c>
      <c r="K114" s="100">
        <v>0</v>
      </c>
      <c r="L114" s="38">
        <v>780</v>
      </c>
      <c r="M114" s="37">
        <v>0.87051282051282053</v>
      </c>
      <c r="N114" s="100">
        <v>3</v>
      </c>
      <c r="O114" s="100">
        <v>6</v>
      </c>
      <c r="P114" s="100">
        <v>0</v>
      </c>
      <c r="Q114" s="100">
        <v>0</v>
      </c>
      <c r="R114" s="100">
        <v>26</v>
      </c>
      <c r="S114" s="100">
        <v>85</v>
      </c>
      <c r="T114" s="38">
        <v>594</v>
      </c>
      <c r="U114" s="38">
        <v>600</v>
      </c>
      <c r="V114" s="37">
        <v>0.99</v>
      </c>
      <c r="W114" s="71" t="s">
        <v>735</v>
      </c>
    </row>
    <row r="115" spans="1:23" ht="15" x14ac:dyDescent="0.2">
      <c r="A115" s="73">
        <v>610254</v>
      </c>
      <c r="B115" s="100" t="s">
        <v>223</v>
      </c>
      <c r="C115" s="100" t="s">
        <v>46</v>
      </c>
      <c r="D115" s="70" t="s">
        <v>47</v>
      </c>
      <c r="E115" s="70" t="s">
        <v>48</v>
      </c>
      <c r="F115" s="38">
        <v>327</v>
      </c>
      <c r="G115" s="100">
        <v>35</v>
      </c>
      <c r="H115" s="38">
        <v>780</v>
      </c>
      <c r="I115" s="179">
        <v>0.41899999999999998</v>
      </c>
      <c r="J115" s="100">
        <v>0</v>
      </c>
      <c r="K115" s="100">
        <v>0</v>
      </c>
      <c r="L115" s="38">
        <v>780</v>
      </c>
      <c r="M115" s="37">
        <v>0.41923076923076924</v>
      </c>
      <c r="N115" s="100">
        <v>0</v>
      </c>
      <c r="O115" s="100">
        <v>3</v>
      </c>
      <c r="P115" s="100">
        <v>1</v>
      </c>
      <c r="Q115" s="100">
        <v>0</v>
      </c>
      <c r="R115" s="100">
        <v>31</v>
      </c>
      <c r="S115" s="100">
        <v>26</v>
      </c>
      <c r="T115" s="38">
        <v>301</v>
      </c>
      <c r="U115" s="38">
        <v>690</v>
      </c>
      <c r="V115" s="37">
        <v>0.43623188405797103</v>
      </c>
      <c r="W115" s="71" t="s">
        <v>737</v>
      </c>
    </row>
    <row r="116" spans="1:23" ht="15" x14ac:dyDescent="0.2">
      <c r="A116" s="69">
        <v>610316</v>
      </c>
      <c r="B116" s="36" t="s">
        <v>225</v>
      </c>
      <c r="C116" s="36" t="s">
        <v>46</v>
      </c>
      <c r="D116" s="70" t="s">
        <v>47</v>
      </c>
      <c r="E116" s="68" t="s">
        <v>100</v>
      </c>
      <c r="F116" s="38">
        <v>208</v>
      </c>
      <c r="G116" s="36">
        <v>13.5</v>
      </c>
      <c r="H116" s="38">
        <v>300</v>
      </c>
      <c r="I116" s="179">
        <v>0.69299999999999995</v>
      </c>
      <c r="J116" s="36">
        <v>0</v>
      </c>
      <c r="K116" s="36">
        <v>0</v>
      </c>
      <c r="L116" s="38">
        <v>300</v>
      </c>
      <c r="M116" s="37">
        <v>0.69333333333333336</v>
      </c>
      <c r="N116" s="36">
        <v>0</v>
      </c>
      <c r="O116" s="36">
        <v>0</v>
      </c>
      <c r="P116" s="36">
        <v>1</v>
      </c>
      <c r="Q116" s="36">
        <v>0.5</v>
      </c>
      <c r="R116" s="36">
        <v>12</v>
      </c>
      <c r="S116" s="36">
        <v>0</v>
      </c>
      <c r="T116" s="38">
        <v>208</v>
      </c>
      <c r="U116" s="38">
        <v>270</v>
      </c>
      <c r="V116" s="37">
        <v>0.77037037037037037</v>
      </c>
      <c r="W116" s="71" t="s">
        <v>735</v>
      </c>
    </row>
    <row r="117" spans="1:23" ht="15" x14ac:dyDescent="0.2">
      <c r="A117" s="69">
        <v>609897</v>
      </c>
      <c r="B117" s="36" t="s">
        <v>226</v>
      </c>
      <c r="C117" s="36" t="s">
        <v>46</v>
      </c>
      <c r="D117" s="70" t="s">
        <v>47</v>
      </c>
      <c r="E117" s="68" t="s">
        <v>48</v>
      </c>
      <c r="F117" s="38">
        <v>269</v>
      </c>
      <c r="G117" s="36">
        <v>30.5</v>
      </c>
      <c r="H117" s="38">
        <v>690</v>
      </c>
      <c r="I117" s="179">
        <v>0.38900000000000001</v>
      </c>
      <c r="J117" s="36">
        <v>0</v>
      </c>
      <c r="K117" s="36">
        <v>0</v>
      </c>
      <c r="L117" s="38">
        <v>690</v>
      </c>
      <c r="M117" s="37">
        <v>0.3898550724637681</v>
      </c>
      <c r="N117" s="36">
        <v>2</v>
      </c>
      <c r="O117" s="36">
        <v>2</v>
      </c>
      <c r="P117" s="36">
        <v>3</v>
      </c>
      <c r="Q117" s="36">
        <v>0.5</v>
      </c>
      <c r="R117" s="36">
        <v>23</v>
      </c>
      <c r="S117" s="36">
        <v>34</v>
      </c>
      <c r="T117" s="38">
        <v>235</v>
      </c>
      <c r="U117" s="38">
        <v>510</v>
      </c>
      <c r="V117" s="37">
        <v>0.46078431372549017</v>
      </c>
      <c r="W117" s="71" t="s">
        <v>737</v>
      </c>
    </row>
    <row r="118" spans="1:23" ht="15" x14ac:dyDescent="0.2">
      <c r="A118" s="73">
        <v>609898</v>
      </c>
      <c r="B118" s="100" t="s">
        <v>227</v>
      </c>
      <c r="C118" s="100" t="s">
        <v>46</v>
      </c>
      <c r="D118" s="70" t="s">
        <v>47</v>
      </c>
      <c r="E118" s="70" t="s">
        <v>100</v>
      </c>
      <c r="F118" s="38">
        <v>1123</v>
      </c>
      <c r="G118" s="100">
        <v>64.5</v>
      </c>
      <c r="H118" s="38">
        <v>1470</v>
      </c>
      <c r="I118" s="179">
        <v>0.76300000000000001</v>
      </c>
      <c r="J118" s="100">
        <v>4</v>
      </c>
      <c r="K118" s="100">
        <v>0</v>
      </c>
      <c r="L118" s="38">
        <v>1560</v>
      </c>
      <c r="M118" s="37">
        <v>0.71987179487179487</v>
      </c>
      <c r="N118" s="100">
        <v>0</v>
      </c>
      <c r="O118" s="100">
        <v>4</v>
      </c>
      <c r="P118" s="100">
        <v>2</v>
      </c>
      <c r="Q118" s="100">
        <v>1.5</v>
      </c>
      <c r="R118" s="100">
        <v>61</v>
      </c>
      <c r="S118" s="100">
        <v>55</v>
      </c>
      <c r="T118" s="38">
        <v>1068</v>
      </c>
      <c r="U118" s="38">
        <v>1380</v>
      </c>
      <c r="V118" s="37">
        <v>0.77391304347826084</v>
      </c>
      <c r="W118" s="71" t="s">
        <v>735</v>
      </c>
    </row>
    <row r="119" spans="1:23" ht="15" x14ac:dyDescent="0.2">
      <c r="A119" s="73">
        <v>609899</v>
      </c>
      <c r="B119" s="100" t="s">
        <v>228</v>
      </c>
      <c r="C119" s="100" t="s">
        <v>46</v>
      </c>
      <c r="D119" s="70" t="s">
        <v>47</v>
      </c>
      <c r="E119" s="70" t="s">
        <v>100</v>
      </c>
      <c r="F119" s="38">
        <v>748</v>
      </c>
      <c r="G119" s="100">
        <v>34.5</v>
      </c>
      <c r="H119" s="38">
        <v>780</v>
      </c>
      <c r="I119" s="179">
        <v>0.95799999999999996</v>
      </c>
      <c r="J119" s="100">
        <v>0</v>
      </c>
      <c r="K119" s="100">
        <v>0</v>
      </c>
      <c r="L119" s="38">
        <v>780</v>
      </c>
      <c r="M119" s="37">
        <v>0.95897435897435901</v>
      </c>
      <c r="N119" s="100">
        <v>0</v>
      </c>
      <c r="O119" s="100">
        <v>0</v>
      </c>
      <c r="P119" s="100">
        <v>0</v>
      </c>
      <c r="Q119" s="100">
        <v>1.5</v>
      </c>
      <c r="R119" s="100">
        <v>33</v>
      </c>
      <c r="S119" s="100">
        <v>0</v>
      </c>
      <c r="T119" s="38">
        <v>748</v>
      </c>
      <c r="U119" s="38">
        <v>750</v>
      </c>
      <c r="V119" s="37">
        <v>0.99733333333333329</v>
      </c>
      <c r="W119" s="71" t="s">
        <v>735</v>
      </c>
    </row>
    <row r="120" spans="1:23" ht="15" x14ac:dyDescent="0.2">
      <c r="A120" s="69">
        <v>609901</v>
      </c>
      <c r="B120" s="36" t="s">
        <v>230</v>
      </c>
      <c r="C120" s="36" t="s">
        <v>46</v>
      </c>
      <c r="D120" s="70" t="s">
        <v>47</v>
      </c>
      <c r="E120" s="68" t="s">
        <v>100</v>
      </c>
      <c r="F120" s="38">
        <v>453</v>
      </c>
      <c r="G120" s="36">
        <v>25</v>
      </c>
      <c r="H120" s="38">
        <v>570</v>
      </c>
      <c r="I120" s="179">
        <v>0.79400000000000004</v>
      </c>
      <c r="J120" s="36">
        <v>0</v>
      </c>
      <c r="K120" s="36">
        <v>0</v>
      </c>
      <c r="L120" s="38">
        <v>570</v>
      </c>
      <c r="M120" s="37">
        <v>0.79473684210526319</v>
      </c>
      <c r="N120" s="36">
        <v>0</v>
      </c>
      <c r="O120" s="36">
        <v>0</v>
      </c>
      <c r="P120" s="36">
        <v>1</v>
      </c>
      <c r="Q120" s="36">
        <v>1</v>
      </c>
      <c r="R120" s="36">
        <v>23</v>
      </c>
      <c r="S120" s="36">
        <v>0</v>
      </c>
      <c r="T120" s="38">
        <v>453</v>
      </c>
      <c r="U120" s="38">
        <v>510</v>
      </c>
      <c r="V120" s="37">
        <v>0.88823529411764701</v>
      </c>
      <c r="W120" s="71" t="s">
        <v>735</v>
      </c>
    </row>
    <row r="121" spans="1:23" ht="15" x14ac:dyDescent="0.2">
      <c r="A121" s="110">
        <v>610523</v>
      </c>
      <c r="B121" s="111" t="s">
        <v>229</v>
      </c>
      <c r="C121" s="111" t="s">
        <v>46</v>
      </c>
      <c r="D121" s="109" t="s">
        <v>47</v>
      </c>
      <c r="E121" s="109" t="s">
        <v>100</v>
      </c>
      <c r="F121" s="113">
        <v>465</v>
      </c>
      <c r="G121" s="111">
        <v>26.5</v>
      </c>
      <c r="H121" s="113">
        <v>600</v>
      </c>
      <c r="I121" s="179">
        <v>0.77500000000000002</v>
      </c>
      <c r="J121" s="111">
        <v>0</v>
      </c>
      <c r="K121" s="111">
        <v>0</v>
      </c>
      <c r="L121" s="113">
        <v>600</v>
      </c>
      <c r="M121" s="114">
        <v>0.77500000000000002</v>
      </c>
      <c r="N121" s="111">
        <v>3</v>
      </c>
      <c r="O121" s="111">
        <v>0</v>
      </c>
      <c r="P121" s="111">
        <v>0</v>
      </c>
      <c r="Q121" s="111">
        <v>0.5</v>
      </c>
      <c r="R121" s="111">
        <v>23</v>
      </c>
      <c r="S121" s="111">
        <v>31</v>
      </c>
      <c r="T121" s="113">
        <v>434</v>
      </c>
      <c r="U121" s="113">
        <v>510</v>
      </c>
      <c r="V121" s="114">
        <v>0.85098039215686272</v>
      </c>
      <c r="W121" s="118" t="s">
        <v>735</v>
      </c>
    </row>
    <row r="122" spans="1:23" ht="15" x14ac:dyDescent="0.2">
      <c r="A122" s="69">
        <v>609903</v>
      </c>
      <c r="B122" s="36" t="s">
        <v>232</v>
      </c>
      <c r="C122" s="36" t="s">
        <v>46</v>
      </c>
      <c r="D122" s="70" t="s">
        <v>47</v>
      </c>
      <c r="E122" s="68" t="s">
        <v>48</v>
      </c>
      <c r="F122" s="38">
        <v>1300</v>
      </c>
      <c r="G122" s="36">
        <v>72.5</v>
      </c>
      <c r="H122" s="38">
        <v>1650</v>
      </c>
      <c r="I122" s="179">
        <v>0.78700000000000003</v>
      </c>
      <c r="J122" s="36">
        <v>0</v>
      </c>
      <c r="K122" s="36">
        <v>0</v>
      </c>
      <c r="L122" s="38">
        <v>1650</v>
      </c>
      <c r="M122" s="37">
        <v>0.78787878787878785</v>
      </c>
      <c r="N122" s="36">
        <v>1</v>
      </c>
      <c r="O122" s="36">
        <v>6</v>
      </c>
      <c r="P122" s="36">
        <v>1</v>
      </c>
      <c r="Q122" s="36">
        <v>2.5</v>
      </c>
      <c r="R122" s="36">
        <v>62</v>
      </c>
      <c r="S122" s="36">
        <v>169</v>
      </c>
      <c r="T122" s="38">
        <v>1131</v>
      </c>
      <c r="U122" s="38">
        <v>1410</v>
      </c>
      <c r="V122" s="37">
        <v>0.80212765957446808</v>
      </c>
      <c r="W122" s="71" t="s">
        <v>735</v>
      </c>
    </row>
    <row r="123" spans="1:23" ht="15" x14ac:dyDescent="0.2">
      <c r="A123" s="73">
        <v>609904</v>
      </c>
      <c r="B123" s="100" t="s">
        <v>233</v>
      </c>
      <c r="C123" s="100" t="s">
        <v>46</v>
      </c>
      <c r="D123" s="70" t="s">
        <v>47</v>
      </c>
      <c r="E123" s="70" t="s">
        <v>48</v>
      </c>
      <c r="F123" s="38">
        <v>409</v>
      </c>
      <c r="G123" s="100">
        <v>41</v>
      </c>
      <c r="H123" s="38">
        <v>930</v>
      </c>
      <c r="I123" s="179">
        <v>0.439</v>
      </c>
      <c r="J123" s="100">
        <v>0</v>
      </c>
      <c r="K123" s="100">
        <v>0</v>
      </c>
      <c r="L123" s="38">
        <v>930</v>
      </c>
      <c r="M123" s="37">
        <v>0.43978494623655912</v>
      </c>
      <c r="N123" s="100">
        <v>4</v>
      </c>
      <c r="O123" s="100">
        <v>4</v>
      </c>
      <c r="P123" s="100">
        <v>0</v>
      </c>
      <c r="Q123" s="100">
        <v>2</v>
      </c>
      <c r="R123" s="100">
        <v>31</v>
      </c>
      <c r="S123" s="100">
        <v>86</v>
      </c>
      <c r="T123" s="38">
        <v>323</v>
      </c>
      <c r="U123" s="38">
        <v>690</v>
      </c>
      <c r="V123" s="37">
        <v>0.46811594202898549</v>
      </c>
      <c r="W123" s="71" t="s">
        <v>737</v>
      </c>
    </row>
    <row r="124" spans="1:23" ht="15" x14ac:dyDescent="0.2">
      <c r="A124" s="73">
        <v>609907</v>
      </c>
      <c r="B124" s="100" t="s">
        <v>236</v>
      </c>
      <c r="C124" s="100" t="s">
        <v>46</v>
      </c>
      <c r="D124" s="70" t="s">
        <v>47</v>
      </c>
      <c r="E124" s="70" t="s">
        <v>48</v>
      </c>
      <c r="F124" s="38">
        <v>405</v>
      </c>
      <c r="G124" s="100">
        <v>32.5</v>
      </c>
      <c r="H124" s="38">
        <v>750</v>
      </c>
      <c r="I124" s="179">
        <v>0.54</v>
      </c>
      <c r="J124" s="100">
        <v>0</v>
      </c>
      <c r="K124" s="100">
        <v>0</v>
      </c>
      <c r="L124" s="38">
        <v>750</v>
      </c>
      <c r="M124" s="37">
        <v>0.54</v>
      </c>
      <c r="N124" s="100">
        <v>0</v>
      </c>
      <c r="O124" s="100">
        <v>3</v>
      </c>
      <c r="P124" s="100">
        <v>1</v>
      </c>
      <c r="Q124" s="100">
        <v>0.5</v>
      </c>
      <c r="R124" s="100">
        <v>28</v>
      </c>
      <c r="S124" s="100">
        <v>29</v>
      </c>
      <c r="T124" s="38">
        <v>376</v>
      </c>
      <c r="U124" s="38">
        <v>630</v>
      </c>
      <c r="V124" s="37">
        <v>0.59682539682539681</v>
      </c>
      <c r="W124" s="71" t="s">
        <v>737</v>
      </c>
    </row>
    <row r="125" spans="1:23" ht="15" x14ac:dyDescent="0.2">
      <c r="A125" s="69">
        <v>609908</v>
      </c>
      <c r="B125" s="36" t="s">
        <v>237</v>
      </c>
      <c r="C125" s="100" t="s">
        <v>46</v>
      </c>
      <c r="D125" s="70" t="s">
        <v>47</v>
      </c>
      <c r="E125" s="70" t="s">
        <v>48</v>
      </c>
      <c r="F125" s="38">
        <v>274</v>
      </c>
      <c r="G125" s="36">
        <v>18</v>
      </c>
      <c r="H125" s="38">
        <v>390</v>
      </c>
      <c r="I125" s="179">
        <v>0.70199999999999996</v>
      </c>
      <c r="J125" s="100">
        <v>0</v>
      </c>
      <c r="K125" s="100">
        <v>0</v>
      </c>
      <c r="L125" s="38">
        <v>390</v>
      </c>
      <c r="M125" s="37">
        <v>0.70256410256410251</v>
      </c>
      <c r="N125" s="36">
        <v>0</v>
      </c>
      <c r="O125" s="36">
        <v>1</v>
      </c>
      <c r="P125" s="100">
        <v>0</v>
      </c>
      <c r="Q125" s="100">
        <v>0</v>
      </c>
      <c r="R125" s="100">
        <v>17</v>
      </c>
      <c r="S125" s="36">
        <v>19</v>
      </c>
      <c r="T125" s="38">
        <v>255</v>
      </c>
      <c r="U125" s="38">
        <v>390</v>
      </c>
      <c r="V125" s="37">
        <v>0.65384615384615385</v>
      </c>
      <c r="W125" s="71" t="s">
        <v>737</v>
      </c>
    </row>
    <row r="126" spans="1:23" ht="15" x14ac:dyDescent="0.2">
      <c r="A126" s="73">
        <v>609909</v>
      </c>
      <c r="B126" s="100" t="s">
        <v>238</v>
      </c>
      <c r="C126" s="100" t="s">
        <v>46</v>
      </c>
      <c r="D126" s="70" t="s">
        <v>47</v>
      </c>
      <c r="E126" s="70" t="s">
        <v>239</v>
      </c>
      <c r="F126" s="38">
        <v>104</v>
      </c>
      <c r="G126" s="100">
        <v>14</v>
      </c>
      <c r="H126" s="38">
        <v>300</v>
      </c>
      <c r="I126" s="179">
        <v>0.34599999999999997</v>
      </c>
      <c r="J126" s="100">
        <v>6</v>
      </c>
      <c r="K126" s="100">
        <v>0</v>
      </c>
      <c r="L126" s="38">
        <v>450</v>
      </c>
      <c r="M126" s="37">
        <v>0.2311111111111111</v>
      </c>
      <c r="N126" s="100">
        <v>3</v>
      </c>
      <c r="O126" s="100">
        <v>2</v>
      </c>
      <c r="P126" s="100">
        <v>1</v>
      </c>
      <c r="Q126" s="100">
        <v>0</v>
      </c>
      <c r="R126" s="100">
        <v>14</v>
      </c>
      <c r="S126" s="100">
        <v>24</v>
      </c>
      <c r="T126" s="38">
        <v>80</v>
      </c>
      <c r="U126" s="38">
        <v>300</v>
      </c>
      <c r="V126" s="37">
        <v>0.26666666666666666</v>
      </c>
      <c r="W126" s="71" t="s">
        <v>737</v>
      </c>
    </row>
    <row r="127" spans="1:23" ht="15" x14ac:dyDescent="0.2">
      <c r="A127" s="69">
        <v>610319</v>
      </c>
      <c r="B127" s="36" t="s">
        <v>241</v>
      </c>
      <c r="C127" s="100" t="s">
        <v>46</v>
      </c>
      <c r="D127" s="70" t="s">
        <v>47</v>
      </c>
      <c r="E127" s="70" t="s">
        <v>242</v>
      </c>
      <c r="F127" s="38">
        <v>228</v>
      </c>
      <c r="G127" s="36">
        <v>19</v>
      </c>
      <c r="H127" s="38">
        <v>420</v>
      </c>
      <c r="I127" s="179">
        <v>0.54200000000000004</v>
      </c>
      <c r="J127" s="100">
        <v>0</v>
      </c>
      <c r="K127" s="100">
        <v>0</v>
      </c>
      <c r="L127" s="38">
        <v>420</v>
      </c>
      <c r="M127" s="37">
        <v>0.54285714285714282</v>
      </c>
      <c r="N127" s="36">
        <v>0</v>
      </c>
      <c r="O127" s="36">
        <v>0</v>
      </c>
      <c r="P127" s="100">
        <v>0</v>
      </c>
      <c r="Q127" s="100">
        <v>0</v>
      </c>
      <c r="R127" s="100">
        <v>19</v>
      </c>
      <c r="S127" s="36">
        <v>0</v>
      </c>
      <c r="T127" s="38">
        <v>228</v>
      </c>
      <c r="U127" s="38">
        <v>420</v>
      </c>
      <c r="V127" s="37">
        <v>0.54285714285714282</v>
      </c>
      <c r="W127" s="71" t="s">
        <v>737</v>
      </c>
    </row>
    <row r="128" spans="1:23" ht="15" x14ac:dyDescent="0.2">
      <c r="A128" s="73">
        <v>610362</v>
      </c>
      <c r="B128" s="100" t="s">
        <v>243</v>
      </c>
      <c r="C128" s="100" t="s">
        <v>46</v>
      </c>
      <c r="D128" s="70" t="s">
        <v>47</v>
      </c>
      <c r="E128" s="70" t="s">
        <v>48</v>
      </c>
      <c r="F128" s="38">
        <v>213</v>
      </c>
      <c r="G128" s="100">
        <v>23</v>
      </c>
      <c r="H128" s="38">
        <v>510</v>
      </c>
      <c r="I128" s="179">
        <v>0.41699999999999998</v>
      </c>
      <c r="J128" s="100">
        <v>0</v>
      </c>
      <c r="K128" s="100">
        <v>0</v>
      </c>
      <c r="L128" s="38">
        <v>510</v>
      </c>
      <c r="M128" s="37">
        <v>0.41764705882352943</v>
      </c>
      <c r="N128" s="100">
        <v>0</v>
      </c>
      <c r="O128" s="100">
        <v>2</v>
      </c>
      <c r="P128" s="100">
        <v>0</v>
      </c>
      <c r="Q128" s="100">
        <v>1</v>
      </c>
      <c r="R128" s="100">
        <v>20</v>
      </c>
      <c r="S128" s="100">
        <v>23</v>
      </c>
      <c r="T128" s="38">
        <v>190</v>
      </c>
      <c r="U128" s="38">
        <v>450</v>
      </c>
      <c r="V128" s="37">
        <v>0.42222222222222222</v>
      </c>
      <c r="W128" s="71" t="s">
        <v>737</v>
      </c>
    </row>
    <row r="129" spans="1:23" ht="15" x14ac:dyDescent="0.2">
      <c r="A129" s="110">
        <v>610057</v>
      </c>
      <c r="B129" s="111" t="s">
        <v>244</v>
      </c>
      <c r="C129" s="111" t="s">
        <v>46</v>
      </c>
      <c r="D129" s="109" t="s">
        <v>47</v>
      </c>
      <c r="E129" s="109" t="s">
        <v>48</v>
      </c>
      <c r="F129" s="113">
        <v>517</v>
      </c>
      <c r="G129" s="111">
        <v>0</v>
      </c>
      <c r="H129" s="113">
        <v>0</v>
      </c>
      <c r="I129" s="38" t="s">
        <v>587</v>
      </c>
      <c r="J129" s="111">
        <v>0</v>
      </c>
      <c r="K129" s="111">
        <v>30.5</v>
      </c>
      <c r="L129" s="113">
        <v>690</v>
      </c>
      <c r="M129" s="114">
        <v>0.74927536231884062</v>
      </c>
      <c r="N129" s="111">
        <v>0</v>
      </c>
      <c r="O129" s="111">
        <v>1</v>
      </c>
      <c r="P129" s="111">
        <v>3</v>
      </c>
      <c r="Q129" s="111">
        <v>0.5</v>
      </c>
      <c r="R129" s="111">
        <v>26</v>
      </c>
      <c r="S129" s="111">
        <v>20</v>
      </c>
      <c r="T129" s="113">
        <v>497</v>
      </c>
      <c r="U129" s="113">
        <v>600</v>
      </c>
      <c r="V129" s="114">
        <v>0.82833333333333337</v>
      </c>
      <c r="W129" s="118" t="s">
        <v>735</v>
      </c>
    </row>
    <row r="130" spans="1:23" ht="15" x14ac:dyDescent="0.2">
      <c r="A130" s="69">
        <v>609910</v>
      </c>
      <c r="B130" s="36" t="s">
        <v>245</v>
      </c>
      <c r="C130" s="100" t="s">
        <v>46</v>
      </c>
      <c r="D130" s="70" t="s">
        <v>47</v>
      </c>
      <c r="E130" s="70" t="s">
        <v>86</v>
      </c>
      <c r="F130" s="38">
        <v>898</v>
      </c>
      <c r="G130" s="36">
        <v>58.5</v>
      </c>
      <c r="H130" s="38">
        <v>1350</v>
      </c>
      <c r="I130" s="179">
        <v>0.66500000000000004</v>
      </c>
      <c r="J130" s="100">
        <v>0</v>
      </c>
      <c r="K130" s="100">
        <v>0</v>
      </c>
      <c r="L130" s="38">
        <v>1350</v>
      </c>
      <c r="M130" s="37">
        <v>0.66518518518518521</v>
      </c>
      <c r="N130" s="36">
        <v>2</v>
      </c>
      <c r="O130" s="36">
        <v>5</v>
      </c>
      <c r="P130" s="100">
        <v>0</v>
      </c>
      <c r="Q130" s="100">
        <v>6.5</v>
      </c>
      <c r="R130" s="100">
        <v>45</v>
      </c>
      <c r="S130" s="36">
        <v>88</v>
      </c>
      <c r="T130" s="38">
        <v>810</v>
      </c>
      <c r="U130" s="38">
        <v>1020</v>
      </c>
      <c r="V130" s="37">
        <v>0.79411764705882348</v>
      </c>
      <c r="W130" s="71" t="s">
        <v>735</v>
      </c>
    </row>
    <row r="131" spans="1:23" ht="15" x14ac:dyDescent="0.2">
      <c r="A131" s="73">
        <v>610055</v>
      </c>
      <c r="B131" s="100" t="s">
        <v>246</v>
      </c>
      <c r="C131" s="100" t="s">
        <v>46</v>
      </c>
      <c r="D131" s="70" t="s">
        <v>47</v>
      </c>
      <c r="E131" s="70" t="s">
        <v>48</v>
      </c>
      <c r="F131" s="38">
        <v>184</v>
      </c>
      <c r="G131" s="100">
        <v>34</v>
      </c>
      <c r="H131" s="38">
        <v>780</v>
      </c>
      <c r="I131" s="179">
        <v>0.23499999999999999</v>
      </c>
      <c r="J131" s="100">
        <v>0</v>
      </c>
      <c r="K131" s="100">
        <v>0</v>
      </c>
      <c r="L131" s="38">
        <v>780</v>
      </c>
      <c r="M131" s="37">
        <v>0.23589743589743589</v>
      </c>
      <c r="N131" s="100">
        <v>0</v>
      </c>
      <c r="O131" s="100">
        <v>1</v>
      </c>
      <c r="P131" s="100">
        <v>10</v>
      </c>
      <c r="Q131" s="100">
        <v>0</v>
      </c>
      <c r="R131" s="100">
        <v>23</v>
      </c>
      <c r="S131" s="100">
        <v>19</v>
      </c>
      <c r="T131" s="38">
        <v>165</v>
      </c>
      <c r="U131" s="38">
        <v>510</v>
      </c>
      <c r="V131" s="37">
        <v>0.3235294117647059</v>
      </c>
      <c r="W131" s="71" t="s">
        <v>737</v>
      </c>
    </row>
    <row r="132" spans="1:23" ht="15" x14ac:dyDescent="0.2">
      <c r="A132" s="110">
        <v>609912</v>
      </c>
      <c r="B132" s="111" t="s">
        <v>247</v>
      </c>
      <c r="C132" s="111" t="s">
        <v>46</v>
      </c>
      <c r="D132" s="109" t="s">
        <v>47</v>
      </c>
      <c r="E132" s="109" t="s">
        <v>48</v>
      </c>
      <c r="F132" s="113">
        <v>521</v>
      </c>
      <c r="G132" s="111">
        <v>22.5</v>
      </c>
      <c r="H132" s="113">
        <v>510</v>
      </c>
      <c r="I132" s="179">
        <v>1.0209999999999999</v>
      </c>
      <c r="J132" s="111">
        <v>4</v>
      </c>
      <c r="K132" s="111">
        <v>0</v>
      </c>
      <c r="L132" s="113">
        <v>600</v>
      </c>
      <c r="M132" s="114">
        <v>0.86833333333333329</v>
      </c>
      <c r="N132" s="111">
        <v>9</v>
      </c>
      <c r="O132" s="111">
        <v>2</v>
      </c>
      <c r="P132" s="111">
        <v>0</v>
      </c>
      <c r="Q132" s="111">
        <v>1.5</v>
      </c>
      <c r="R132" s="111">
        <v>14</v>
      </c>
      <c r="S132" s="111">
        <v>104</v>
      </c>
      <c r="T132" s="113">
        <v>417</v>
      </c>
      <c r="U132" s="113">
        <v>300</v>
      </c>
      <c r="V132" s="114">
        <v>1.39</v>
      </c>
      <c r="W132" s="118" t="s">
        <v>738</v>
      </c>
    </row>
    <row r="133" spans="1:23" ht="15" x14ac:dyDescent="0.2">
      <c r="A133" s="73">
        <v>609917</v>
      </c>
      <c r="B133" s="100" t="s">
        <v>250</v>
      </c>
      <c r="C133" s="100" t="s">
        <v>46</v>
      </c>
      <c r="D133" s="70" t="s">
        <v>47</v>
      </c>
      <c r="E133" s="70" t="s">
        <v>48</v>
      </c>
      <c r="F133" s="38">
        <v>299</v>
      </c>
      <c r="G133" s="100">
        <v>21</v>
      </c>
      <c r="H133" s="38">
        <v>480</v>
      </c>
      <c r="I133" s="179">
        <v>0.622</v>
      </c>
      <c r="J133" s="100">
        <v>0</v>
      </c>
      <c r="K133" s="100">
        <v>0</v>
      </c>
      <c r="L133" s="38">
        <v>480</v>
      </c>
      <c r="M133" s="37">
        <v>0.62291666666666667</v>
      </c>
      <c r="N133" s="100">
        <v>0</v>
      </c>
      <c r="O133" s="100">
        <v>1</v>
      </c>
      <c r="P133" s="100">
        <v>5</v>
      </c>
      <c r="Q133" s="100">
        <v>0</v>
      </c>
      <c r="R133" s="100">
        <v>15</v>
      </c>
      <c r="S133" s="100">
        <v>20</v>
      </c>
      <c r="T133" s="38">
        <v>279</v>
      </c>
      <c r="U133" s="38">
        <v>330</v>
      </c>
      <c r="V133" s="37">
        <v>0.84545454545454546</v>
      </c>
      <c r="W133" s="71" t="s">
        <v>735</v>
      </c>
    </row>
    <row r="134" spans="1:23" ht="15" x14ac:dyDescent="0.2">
      <c r="A134" s="73">
        <v>609918</v>
      </c>
      <c r="B134" s="100" t="s">
        <v>251</v>
      </c>
      <c r="C134" s="100" t="s">
        <v>46</v>
      </c>
      <c r="D134" s="70" t="s">
        <v>47</v>
      </c>
      <c r="E134" s="70" t="s">
        <v>252</v>
      </c>
      <c r="F134" s="38">
        <v>140</v>
      </c>
      <c r="G134" s="100">
        <v>33</v>
      </c>
      <c r="H134" s="38">
        <v>750</v>
      </c>
      <c r="I134" s="179">
        <v>0.186</v>
      </c>
      <c r="J134" s="100">
        <v>0</v>
      </c>
      <c r="K134" s="100">
        <v>0</v>
      </c>
      <c r="L134" s="38">
        <v>750</v>
      </c>
      <c r="M134" s="37">
        <v>0.18666666666666668</v>
      </c>
      <c r="N134" s="100">
        <v>0</v>
      </c>
      <c r="O134" s="100">
        <v>0</v>
      </c>
      <c r="P134" s="100">
        <v>4</v>
      </c>
      <c r="Q134" s="100">
        <v>0</v>
      </c>
      <c r="R134" s="100">
        <v>29</v>
      </c>
      <c r="S134" s="100">
        <v>0</v>
      </c>
      <c r="T134" s="38">
        <v>140</v>
      </c>
      <c r="U134" s="38">
        <v>660</v>
      </c>
      <c r="V134" s="37">
        <v>0.21212121212121213</v>
      </c>
      <c r="W134" s="71" t="s">
        <v>737</v>
      </c>
    </row>
    <row r="135" spans="1:23" ht="15" x14ac:dyDescent="0.2">
      <c r="A135" s="73">
        <v>609967</v>
      </c>
      <c r="B135" s="100" t="s">
        <v>253</v>
      </c>
      <c r="C135" s="100" t="s">
        <v>46</v>
      </c>
      <c r="D135" s="70" t="s">
        <v>47</v>
      </c>
      <c r="E135" s="70" t="s">
        <v>48</v>
      </c>
      <c r="F135" s="38">
        <v>222</v>
      </c>
      <c r="G135" s="100">
        <v>29.5</v>
      </c>
      <c r="H135" s="38">
        <v>660</v>
      </c>
      <c r="I135" s="179">
        <v>0.33600000000000002</v>
      </c>
      <c r="J135" s="100">
        <v>0</v>
      </c>
      <c r="K135" s="100">
        <v>0</v>
      </c>
      <c r="L135" s="38">
        <v>660</v>
      </c>
      <c r="M135" s="37">
        <v>0.33636363636363636</v>
      </c>
      <c r="N135" s="100">
        <v>5</v>
      </c>
      <c r="O135" s="100">
        <v>2</v>
      </c>
      <c r="P135" s="100">
        <v>2</v>
      </c>
      <c r="Q135" s="100">
        <v>0.5</v>
      </c>
      <c r="R135" s="100">
        <v>20</v>
      </c>
      <c r="S135" s="100">
        <v>42</v>
      </c>
      <c r="T135" s="38">
        <v>180</v>
      </c>
      <c r="U135" s="38">
        <v>450</v>
      </c>
      <c r="V135" s="37">
        <v>0.4</v>
      </c>
      <c r="W135" s="71" t="s">
        <v>737</v>
      </c>
    </row>
    <row r="136" spans="1:23" ht="15" x14ac:dyDescent="0.2">
      <c r="A136" s="73">
        <v>609919</v>
      </c>
      <c r="B136" s="100" t="s">
        <v>254</v>
      </c>
      <c r="C136" s="100" t="s">
        <v>46</v>
      </c>
      <c r="D136" s="70" t="s">
        <v>47</v>
      </c>
      <c r="E136" s="70" t="s">
        <v>48</v>
      </c>
      <c r="F136" s="38">
        <v>355</v>
      </c>
      <c r="G136" s="100">
        <v>39</v>
      </c>
      <c r="H136" s="38">
        <v>900</v>
      </c>
      <c r="I136" s="179">
        <v>0.39400000000000002</v>
      </c>
      <c r="J136" s="100">
        <v>0</v>
      </c>
      <c r="K136" s="100">
        <v>0</v>
      </c>
      <c r="L136" s="38">
        <v>900</v>
      </c>
      <c r="M136" s="37">
        <v>0.39444444444444443</v>
      </c>
      <c r="N136" s="100">
        <v>1</v>
      </c>
      <c r="O136" s="100">
        <v>3</v>
      </c>
      <c r="P136" s="100">
        <v>3</v>
      </c>
      <c r="Q136" s="100">
        <v>0</v>
      </c>
      <c r="R136" s="100">
        <v>32</v>
      </c>
      <c r="S136" s="100">
        <v>24</v>
      </c>
      <c r="T136" s="38">
        <v>331</v>
      </c>
      <c r="U136" s="38">
        <v>720</v>
      </c>
      <c r="V136" s="37">
        <v>0.4597222222222222</v>
      </c>
      <c r="W136" s="71" t="s">
        <v>737</v>
      </c>
    </row>
    <row r="137" spans="1:23" ht="15" x14ac:dyDescent="0.2">
      <c r="A137" s="73">
        <v>609924</v>
      </c>
      <c r="B137" s="100" t="s">
        <v>257</v>
      </c>
      <c r="C137" s="100" t="s">
        <v>46</v>
      </c>
      <c r="D137" s="70" t="s">
        <v>47</v>
      </c>
      <c r="E137" s="70" t="s">
        <v>48</v>
      </c>
      <c r="F137" s="38">
        <v>347</v>
      </c>
      <c r="G137" s="100">
        <v>22.5</v>
      </c>
      <c r="H137" s="38">
        <v>510</v>
      </c>
      <c r="I137" s="179">
        <v>0.68</v>
      </c>
      <c r="J137" s="100">
        <v>0</v>
      </c>
      <c r="K137" s="100">
        <v>0</v>
      </c>
      <c r="L137" s="38">
        <v>510</v>
      </c>
      <c r="M137" s="37">
        <v>0.68039215686274512</v>
      </c>
      <c r="N137" s="100">
        <v>2</v>
      </c>
      <c r="O137" s="100">
        <v>2</v>
      </c>
      <c r="P137" s="100">
        <v>1</v>
      </c>
      <c r="Q137" s="100">
        <v>0.5</v>
      </c>
      <c r="R137" s="100">
        <v>17</v>
      </c>
      <c r="S137" s="100">
        <v>44</v>
      </c>
      <c r="T137" s="38">
        <v>303</v>
      </c>
      <c r="U137" s="38">
        <v>390</v>
      </c>
      <c r="V137" s="37">
        <v>0.77692307692307694</v>
      </c>
      <c r="W137" s="71" t="s">
        <v>735</v>
      </c>
    </row>
    <row r="138" spans="1:23" ht="15" x14ac:dyDescent="0.2">
      <c r="A138" s="73">
        <v>609927</v>
      </c>
      <c r="B138" s="100" t="s">
        <v>258</v>
      </c>
      <c r="C138" s="100" t="s">
        <v>46</v>
      </c>
      <c r="D138" s="70" t="s">
        <v>47</v>
      </c>
      <c r="E138" s="70" t="s">
        <v>48</v>
      </c>
      <c r="F138" s="38">
        <v>320</v>
      </c>
      <c r="G138" s="100">
        <v>32</v>
      </c>
      <c r="H138" s="38">
        <v>720</v>
      </c>
      <c r="I138" s="179">
        <v>0.44400000000000001</v>
      </c>
      <c r="J138" s="100">
        <v>0</v>
      </c>
      <c r="K138" s="100">
        <v>0</v>
      </c>
      <c r="L138" s="38">
        <v>720</v>
      </c>
      <c r="M138" s="37">
        <v>0.44444444444444442</v>
      </c>
      <c r="N138" s="100">
        <v>5</v>
      </c>
      <c r="O138" s="100">
        <v>2</v>
      </c>
      <c r="P138" s="100">
        <v>0</v>
      </c>
      <c r="Q138" s="100">
        <v>0</v>
      </c>
      <c r="R138" s="100">
        <v>25</v>
      </c>
      <c r="S138" s="100">
        <v>76</v>
      </c>
      <c r="T138" s="38">
        <v>244</v>
      </c>
      <c r="U138" s="38">
        <v>570</v>
      </c>
      <c r="V138" s="37">
        <v>0.42807017543859649</v>
      </c>
      <c r="W138" s="71" t="s">
        <v>737</v>
      </c>
    </row>
    <row r="139" spans="1:23" ht="15" x14ac:dyDescent="0.2">
      <c r="A139" s="69">
        <v>609926</v>
      </c>
      <c r="B139" s="36" t="s">
        <v>259</v>
      </c>
      <c r="C139" s="100" t="s">
        <v>46</v>
      </c>
      <c r="D139" s="70" t="s">
        <v>47</v>
      </c>
      <c r="E139" s="70" t="s">
        <v>100</v>
      </c>
      <c r="F139" s="38">
        <v>360</v>
      </c>
      <c r="G139" s="36">
        <v>18.5</v>
      </c>
      <c r="H139" s="38">
        <v>420</v>
      </c>
      <c r="I139" s="179">
        <v>0.85699999999999998</v>
      </c>
      <c r="J139" s="100">
        <v>0</v>
      </c>
      <c r="K139" s="100">
        <v>0</v>
      </c>
      <c r="L139" s="38">
        <v>420</v>
      </c>
      <c r="M139" s="37">
        <v>0.8571428571428571</v>
      </c>
      <c r="N139" s="36">
        <v>0</v>
      </c>
      <c r="O139" s="36">
        <v>0</v>
      </c>
      <c r="P139" s="100">
        <v>0</v>
      </c>
      <c r="Q139" s="100">
        <v>2.5</v>
      </c>
      <c r="R139" s="100">
        <v>16</v>
      </c>
      <c r="S139" s="36">
        <v>0</v>
      </c>
      <c r="T139" s="38">
        <v>360</v>
      </c>
      <c r="U139" s="38">
        <v>360</v>
      </c>
      <c r="V139" s="37">
        <v>1</v>
      </c>
      <c r="W139" s="71" t="s">
        <v>735</v>
      </c>
    </row>
    <row r="140" spans="1:23" ht="15" x14ac:dyDescent="0.2">
      <c r="A140" s="73">
        <v>610503</v>
      </c>
      <c r="B140" s="100" t="s">
        <v>261</v>
      </c>
      <c r="C140" s="100" t="s">
        <v>46</v>
      </c>
      <c r="D140" s="70" t="s">
        <v>47</v>
      </c>
      <c r="E140" s="70" t="s">
        <v>100</v>
      </c>
      <c r="F140" s="38">
        <v>164</v>
      </c>
      <c r="G140" s="100">
        <v>40</v>
      </c>
      <c r="H140" s="38">
        <v>900</v>
      </c>
      <c r="I140" s="179">
        <v>0.182</v>
      </c>
      <c r="J140" s="100">
        <v>0</v>
      </c>
      <c r="K140" s="100">
        <v>0</v>
      </c>
      <c r="L140" s="38">
        <v>900</v>
      </c>
      <c r="M140" s="37">
        <v>0.18222222222222223</v>
      </c>
      <c r="N140" s="100">
        <v>0</v>
      </c>
      <c r="O140" s="100">
        <v>0</v>
      </c>
      <c r="P140" s="100">
        <v>1</v>
      </c>
      <c r="Q140" s="100">
        <v>2</v>
      </c>
      <c r="R140" s="100">
        <v>37</v>
      </c>
      <c r="S140" s="100">
        <v>0</v>
      </c>
      <c r="T140" s="38">
        <v>164</v>
      </c>
      <c r="U140" s="38">
        <v>840</v>
      </c>
      <c r="V140" s="37">
        <v>0.19523809523809524</v>
      </c>
      <c r="W140" s="71" t="s">
        <v>737</v>
      </c>
    </row>
    <row r="141" spans="1:23" ht="15" x14ac:dyDescent="0.2">
      <c r="A141" s="69">
        <v>609928</v>
      </c>
      <c r="B141" s="36" t="s">
        <v>262</v>
      </c>
      <c r="C141" s="36" t="s">
        <v>46</v>
      </c>
      <c r="D141" s="70" t="s">
        <v>47</v>
      </c>
      <c r="E141" s="68" t="s">
        <v>48</v>
      </c>
      <c r="F141" s="38">
        <v>313</v>
      </c>
      <c r="G141" s="36">
        <v>32.5</v>
      </c>
      <c r="H141" s="38">
        <v>750</v>
      </c>
      <c r="I141" s="179">
        <v>0.41699999999999998</v>
      </c>
      <c r="J141" s="36">
        <v>0</v>
      </c>
      <c r="K141" s="36">
        <v>0</v>
      </c>
      <c r="L141" s="38">
        <v>750</v>
      </c>
      <c r="M141" s="37">
        <v>0.41733333333333333</v>
      </c>
      <c r="N141" s="36">
        <v>0</v>
      </c>
      <c r="O141" s="36">
        <v>2</v>
      </c>
      <c r="P141" s="36">
        <v>4</v>
      </c>
      <c r="Q141" s="36">
        <v>0.5</v>
      </c>
      <c r="R141" s="36">
        <v>26</v>
      </c>
      <c r="S141" s="36">
        <v>18</v>
      </c>
      <c r="T141" s="38">
        <v>295</v>
      </c>
      <c r="U141" s="38">
        <v>600</v>
      </c>
      <c r="V141" s="37">
        <v>0.49166666666666664</v>
      </c>
      <c r="W141" s="71" t="s">
        <v>737</v>
      </c>
    </row>
    <row r="142" spans="1:23" ht="15" x14ac:dyDescent="0.2">
      <c r="A142" s="69">
        <v>609929</v>
      </c>
      <c r="B142" s="36" t="s">
        <v>263</v>
      </c>
      <c r="C142" s="36" t="s">
        <v>46</v>
      </c>
      <c r="D142" s="70" t="s">
        <v>47</v>
      </c>
      <c r="E142" s="68" t="s">
        <v>48</v>
      </c>
      <c r="F142" s="38">
        <v>325</v>
      </c>
      <c r="G142" s="36">
        <v>43.5</v>
      </c>
      <c r="H142" s="38">
        <v>990</v>
      </c>
      <c r="I142" s="179">
        <v>0.32800000000000001</v>
      </c>
      <c r="J142" s="36">
        <v>0</v>
      </c>
      <c r="K142" s="36">
        <v>0</v>
      </c>
      <c r="L142" s="38">
        <v>990</v>
      </c>
      <c r="M142" s="37">
        <v>0.32828282828282829</v>
      </c>
      <c r="N142" s="36">
        <v>1</v>
      </c>
      <c r="O142" s="36">
        <v>2</v>
      </c>
      <c r="P142" s="36">
        <v>8</v>
      </c>
      <c r="Q142" s="36">
        <v>0.5</v>
      </c>
      <c r="R142" s="36">
        <v>32</v>
      </c>
      <c r="S142" s="36">
        <v>41</v>
      </c>
      <c r="T142" s="38">
        <v>284</v>
      </c>
      <c r="U142" s="38">
        <v>720</v>
      </c>
      <c r="V142" s="37">
        <v>0.39444444444444443</v>
      </c>
      <c r="W142" s="71" t="s">
        <v>737</v>
      </c>
    </row>
    <row r="143" spans="1:23" ht="15" x14ac:dyDescent="0.2">
      <c r="A143" s="69">
        <v>609930</v>
      </c>
      <c r="B143" s="36" t="s">
        <v>264</v>
      </c>
      <c r="C143" s="36" t="s">
        <v>46</v>
      </c>
      <c r="D143" s="70" t="s">
        <v>47</v>
      </c>
      <c r="E143" s="68" t="s">
        <v>48</v>
      </c>
      <c r="F143" s="38">
        <v>403</v>
      </c>
      <c r="G143" s="36">
        <v>35.5</v>
      </c>
      <c r="H143" s="38">
        <v>810</v>
      </c>
      <c r="I143" s="179">
        <v>0.497</v>
      </c>
      <c r="J143" s="36">
        <v>0</v>
      </c>
      <c r="K143" s="36">
        <v>0</v>
      </c>
      <c r="L143" s="38">
        <v>810</v>
      </c>
      <c r="M143" s="37">
        <v>0.49753086419753084</v>
      </c>
      <c r="N143" s="36">
        <v>4</v>
      </c>
      <c r="O143" s="36">
        <v>3</v>
      </c>
      <c r="P143" s="36">
        <v>0</v>
      </c>
      <c r="Q143" s="36">
        <v>1.5</v>
      </c>
      <c r="R143" s="36">
        <v>27</v>
      </c>
      <c r="S143" s="36">
        <v>69</v>
      </c>
      <c r="T143" s="38">
        <v>334</v>
      </c>
      <c r="U143" s="38">
        <v>600</v>
      </c>
      <c r="V143" s="37">
        <v>0.55666666666666664</v>
      </c>
      <c r="W143" s="71" t="s">
        <v>737</v>
      </c>
    </row>
    <row r="144" spans="1:23" ht="15" x14ac:dyDescent="0.2">
      <c r="A144" s="69">
        <v>609933</v>
      </c>
      <c r="B144" s="36" t="s">
        <v>266</v>
      </c>
      <c r="C144" s="36" t="s">
        <v>46</v>
      </c>
      <c r="D144" s="70" t="s">
        <v>47</v>
      </c>
      <c r="E144" s="68" t="s">
        <v>48</v>
      </c>
      <c r="F144" s="38">
        <v>223</v>
      </c>
      <c r="G144" s="36">
        <v>42</v>
      </c>
      <c r="H144" s="38">
        <v>960</v>
      </c>
      <c r="I144" s="179">
        <v>0.23200000000000001</v>
      </c>
      <c r="J144" s="36">
        <v>0</v>
      </c>
      <c r="K144" s="36">
        <v>0</v>
      </c>
      <c r="L144" s="38">
        <v>960</v>
      </c>
      <c r="M144" s="37">
        <v>0.23229166666666667</v>
      </c>
      <c r="N144" s="36">
        <v>3</v>
      </c>
      <c r="O144" s="36">
        <v>2</v>
      </c>
      <c r="P144" s="36">
        <v>2</v>
      </c>
      <c r="Q144" s="36">
        <v>1</v>
      </c>
      <c r="R144" s="36">
        <v>34</v>
      </c>
      <c r="S144" s="36">
        <v>36</v>
      </c>
      <c r="T144" s="38">
        <v>187</v>
      </c>
      <c r="U144" s="38">
        <v>780</v>
      </c>
      <c r="V144" s="37">
        <v>0.23974358974358975</v>
      </c>
      <c r="W144" s="71" t="s">
        <v>737</v>
      </c>
    </row>
    <row r="145" spans="1:23" ht="15" x14ac:dyDescent="0.2">
      <c r="A145" s="69">
        <v>610009</v>
      </c>
      <c r="B145" s="36" t="s">
        <v>267</v>
      </c>
      <c r="C145" s="36" t="s">
        <v>46</v>
      </c>
      <c r="D145" s="70" t="s">
        <v>47</v>
      </c>
      <c r="E145" s="68" t="s">
        <v>100</v>
      </c>
      <c r="F145" s="38">
        <v>546</v>
      </c>
      <c r="G145" s="36">
        <v>32</v>
      </c>
      <c r="H145" s="38">
        <v>720</v>
      </c>
      <c r="I145" s="179">
        <v>0.75800000000000001</v>
      </c>
      <c r="J145" s="36">
        <v>0</v>
      </c>
      <c r="K145" s="36">
        <v>0</v>
      </c>
      <c r="L145" s="38">
        <v>720</v>
      </c>
      <c r="M145" s="37">
        <v>0.7583333333333333</v>
      </c>
      <c r="N145" s="36">
        <v>0</v>
      </c>
      <c r="O145" s="36">
        <v>0</v>
      </c>
      <c r="P145" s="36">
        <v>0</v>
      </c>
      <c r="Q145" s="36">
        <v>0</v>
      </c>
      <c r="R145" s="36">
        <v>32</v>
      </c>
      <c r="S145" s="36">
        <v>0</v>
      </c>
      <c r="T145" s="38">
        <v>546</v>
      </c>
      <c r="U145" s="38">
        <v>720</v>
      </c>
      <c r="V145" s="37">
        <v>0.7583333333333333</v>
      </c>
      <c r="W145" s="71" t="s">
        <v>735</v>
      </c>
    </row>
    <row r="146" spans="1:23" ht="15" x14ac:dyDescent="0.2">
      <c r="A146" s="69">
        <v>609935</v>
      </c>
      <c r="B146" s="36" t="s">
        <v>268</v>
      </c>
      <c r="C146" s="36" t="s">
        <v>46</v>
      </c>
      <c r="D146" s="70" t="s">
        <v>47</v>
      </c>
      <c r="E146" s="68" t="s">
        <v>48</v>
      </c>
      <c r="F146" s="38">
        <v>598</v>
      </c>
      <c r="G146" s="36">
        <v>31</v>
      </c>
      <c r="H146" s="38">
        <v>690</v>
      </c>
      <c r="I146" s="179">
        <v>0.86599999999999999</v>
      </c>
      <c r="J146" s="36">
        <v>8</v>
      </c>
      <c r="K146" s="36">
        <v>0</v>
      </c>
      <c r="L146" s="38">
        <v>900</v>
      </c>
      <c r="M146" s="37">
        <v>0.66444444444444439</v>
      </c>
      <c r="N146" s="36">
        <v>0</v>
      </c>
      <c r="O146" s="36">
        <v>3</v>
      </c>
      <c r="P146" s="36">
        <v>2</v>
      </c>
      <c r="Q146" s="36">
        <v>0</v>
      </c>
      <c r="R146" s="36">
        <v>34</v>
      </c>
      <c r="S146" s="36">
        <v>33</v>
      </c>
      <c r="T146" s="38">
        <v>565</v>
      </c>
      <c r="U146" s="38">
        <v>780</v>
      </c>
      <c r="V146" s="37">
        <v>0.72435897435897434</v>
      </c>
      <c r="W146" s="71" t="s">
        <v>735</v>
      </c>
    </row>
    <row r="147" spans="1:23" ht="15" x14ac:dyDescent="0.2">
      <c r="A147" s="69">
        <v>610128</v>
      </c>
      <c r="B147" s="36" t="s">
        <v>269</v>
      </c>
      <c r="C147" s="36" t="s">
        <v>46</v>
      </c>
      <c r="D147" s="70" t="s">
        <v>47</v>
      </c>
      <c r="E147" s="68" t="s">
        <v>48</v>
      </c>
      <c r="F147" s="38">
        <v>257</v>
      </c>
      <c r="G147" s="36">
        <v>27</v>
      </c>
      <c r="H147" s="38">
        <v>600</v>
      </c>
      <c r="I147" s="179">
        <v>0.42799999999999999</v>
      </c>
      <c r="J147" s="36">
        <v>0</v>
      </c>
      <c r="K147" s="36">
        <v>0</v>
      </c>
      <c r="L147" s="38">
        <v>600</v>
      </c>
      <c r="M147" s="37">
        <v>0.42833333333333334</v>
      </c>
      <c r="N147" s="36">
        <v>0</v>
      </c>
      <c r="O147" s="36">
        <v>2</v>
      </c>
      <c r="P147" s="36">
        <v>0</v>
      </c>
      <c r="Q147" s="36">
        <v>2</v>
      </c>
      <c r="R147" s="36">
        <v>23</v>
      </c>
      <c r="S147" s="36">
        <v>37</v>
      </c>
      <c r="T147" s="38">
        <v>220</v>
      </c>
      <c r="U147" s="38">
        <v>510</v>
      </c>
      <c r="V147" s="37">
        <v>0.43137254901960786</v>
      </c>
      <c r="W147" s="71" t="s">
        <v>737</v>
      </c>
    </row>
    <row r="148" spans="1:23" ht="15" x14ac:dyDescent="0.2">
      <c r="A148" s="73">
        <v>609937</v>
      </c>
      <c r="B148" s="100" t="s">
        <v>270</v>
      </c>
      <c r="C148" s="100" t="s">
        <v>46</v>
      </c>
      <c r="D148" s="70" t="s">
        <v>47</v>
      </c>
      <c r="E148" s="70" t="s">
        <v>100</v>
      </c>
      <c r="F148" s="38">
        <v>706</v>
      </c>
      <c r="G148" s="100">
        <v>30</v>
      </c>
      <c r="H148" s="38">
        <v>690</v>
      </c>
      <c r="I148" s="179">
        <v>1.0229999999999999</v>
      </c>
      <c r="J148" s="100">
        <v>0</v>
      </c>
      <c r="K148" s="100">
        <v>0</v>
      </c>
      <c r="L148" s="38">
        <v>690</v>
      </c>
      <c r="M148" s="37">
        <v>1.0231884057971015</v>
      </c>
      <c r="N148" s="100">
        <v>0</v>
      </c>
      <c r="O148" s="100">
        <v>0</v>
      </c>
      <c r="P148" s="100">
        <v>0</v>
      </c>
      <c r="Q148" s="100">
        <v>2</v>
      </c>
      <c r="R148" s="100">
        <v>28</v>
      </c>
      <c r="S148" s="100">
        <v>0</v>
      </c>
      <c r="T148" s="38">
        <v>706</v>
      </c>
      <c r="U148" s="38">
        <v>630</v>
      </c>
      <c r="V148" s="37">
        <v>1.1206349206349207</v>
      </c>
      <c r="W148" s="71" t="s">
        <v>738</v>
      </c>
    </row>
    <row r="149" spans="1:23" ht="15" x14ac:dyDescent="0.2">
      <c r="A149" s="69">
        <v>609938</v>
      </c>
      <c r="B149" s="36" t="s">
        <v>271</v>
      </c>
      <c r="C149" s="36" t="s">
        <v>46</v>
      </c>
      <c r="D149" s="70" t="s">
        <v>47</v>
      </c>
      <c r="E149" s="68" t="s">
        <v>272</v>
      </c>
      <c r="F149" s="38">
        <v>808</v>
      </c>
      <c r="G149" s="36">
        <v>55</v>
      </c>
      <c r="H149" s="38">
        <v>1260</v>
      </c>
      <c r="I149" s="179">
        <v>0.64100000000000001</v>
      </c>
      <c r="J149" s="36">
        <v>0</v>
      </c>
      <c r="K149" s="36">
        <v>0</v>
      </c>
      <c r="L149" s="38">
        <v>1260</v>
      </c>
      <c r="M149" s="37">
        <v>0.64126984126984132</v>
      </c>
      <c r="N149" s="36">
        <v>5</v>
      </c>
      <c r="O149" s="36">
        <v>3</v>
      </c>
      <c r="P149" s="36">
        <v>1</v>
      </c>
      <c r="Q149" s="36">
        <v>1</v>
      </c>
      <c r="R149" s="36">
        <v>45</v>
      </c>
      <c r="S149" s="36">
        <v>48</v>
      </c>
      <c r="T149" s="38">
        <v>760</v>
      </c>
      <c r="U149" s="38">
        <v>1020</v>
      </c>
      <c r="V149" s="37">
        <v>0.74509803921568629</v>
      </c>
      <c r="W149" s="71" t="s">
        <v>735</v>
      </c>
    </row>
    <row r="150" spans="1:23" ht="15" x14ac:dyDescent="0.2">
      <c r="A150" s="69">
        <v>609939</v>
      </c>
      <c r="B150" s="36" t="s">
        <v>273</v>
      </c>
      <c r="C150" s="36" t="s">
        <v>46</v>
      </c>
      <c r="D150" s="70" t="s">
        <v>47</v>
      </c>
      <c r="E150" s="68" t="s">
        <v>48</v>
      </c>
      <c r="F150" s="38">
        <v>401</v>
      </c>
      <c r="G150" s="36">
        <v>41</v>
      </c>
      <c r="H150" s="38">
        <v>930</v>
      </c>
      <c r="I150" s="179">
        <v>0.43099999999999999</v>
      </c>
      <c r="J150" s="36">
        <v>0</v>
      </c>
      <c r="K150" s="36">
        <v>0</v>
      </c>
      <c r="L150" s="38">
        <v>930</v>
      </c>
      <c r="M150" s="37">
        <v>0.4311827956989247</v>
      </c>
      <c r="N150" s="36">
        <v>3</v>
      </c>
      <c r="O150" s="36">
        <v>3</v>
      </c>
      <c r="P150" s="36">
        <v>7</v>
      </c>
      <c r="Q150" s="36">
        <v>0</v>
      </c>
      <c r="R150" s="36">
        <v>28</v>
      </c>
      <c r="S150" s="36">
        <v>51</v>
      </c>
      <c r="T150" s="38">
        <v>350</v>
      </c>
      <c r="U150" s="38">
        <v>630</v>
      </c>
      <c r="V150" s="37">
        <v>0.55555555555555558</v>
      </c>
      <c r="W150" s="71" t="s">
        <v>737</v>
      </c>
    </row>
    <row r="151" spans="1:23" ht="15" x14ac:dyDescent="0.2">
      <c r="A151" s="69">
        <v>609942</v>
      </c>
      <c r="B151" s="36" t="s">
        <v>274</v>
      </c>
      <c r="C151" s="36" t="s">
        <v>46</v>
      </c>
      <c r="D151" s="70" t="s">
        <v>47</v>
      </c>
      <c r="E151" s="68" t="s">
        <v>48</v>
      </c>
      <c r="F151" s="38">
        <v>730</v>
      </c>
      <c r="G151" s="36">
        <v>35.5</v>
      </c>
      <c r="H151" s="38">
        <v>810</v>
      </c>
      <c r="I151" s="179">
        <v>0.90100000000000002</v>
      </c>
      <c r="J151" s="36">
        <v>0</v>
      </c>
      <c r="K151" s="36">
        <v>0</v>
      </c>
      <c r="L151" s="38">
        <v>810</v>
      </c>
      <c r="M151" s="37">
        <v>0.90123456790123457</v>
      </c>
      <c r="N151" s="36">
        <v>1</v>
      </c>
      <c r="O151" s="36">
        <v>3</v>
      </c>
      <c r="P151" s="36">
        <v>0</v>
      </c>
      <c r="Q151" s="36">
        <v>3.5</v>
      </c>
      <c r="R151" s="36">
        <v>28</v>
      </c>
      <c r="S151" s="36">
        <v>97</v>
      </c>
      <c r="T151" s="38">
        <v>633</v>
      </c>
      <c r="U151" s="38">
        <v>630</v>
      </c>
      <c r="V151" s="37">
        <v>1.0047619047619047</v>
      </c>
      <c r="W151" s="71" t="s">
        <v>735</v>
      </c>
    </row>
    <row r="152" spans="1:23" ht="15" x14ac:dyDescent="0.2">
      <c r="A152" s="69">
        <v>609945</v>
      </c>
      <c r="B152" s="36" t="s">
        <v>276</v>
      </c>
      <c r="C152" s="36" t="s">
        <v>46</v>
      </c>
      <c r="D152" s="70" t="s">
        <v>47</v>
      </c>
      <c r="E152" s="68" t="s">
        <v>48</v>
      </c>
      <c r="F152" s="38">
        <v>556</v>
      </c>
      <c r="G152" s="36">
        <v>39</v>
      </c>
      <c r="H152" s="38">
        <v>900</v>
      </c>
      <c r="I152" s="179">
        <v>0.61699999999999999</v>
      </c>
      <c r="J152" s="36">
        <v>0</v>
      </c>
      <c r="K152" s="36">
        <v>0</v>
      </c>
      <c r="L152" s="38">
        <v>900</v>
      </c>
      <c r="M152" s="37">
        <v>0.61777777777777776</v>
      </c>
      <c r="N152" s="36">
        <v>0</v>
      </c>
      <c r="O152" s="36">
        <v>3</v>
      </c>
      <c r="P152" s="36">
        <v>0</v>
      </c>
      <c r="Q152" s="36">
        <v>1</v>
      </c>
      <c r="R152" s="36">
        <v>35</v>
      </c>
      <c r="S152" s="36">
        <v>28</v>
      </c>
      <c r="T152" s="38">
        <v>528</v>
      </c>
      <c r="U152" s="38">
        <v>780</v>
      </c>
      <c r="V152" s="37">
        <v>0.67692307692307696</v>
      </c>
      <c r="W152" s="71" t="s">
        <v>737</v>
      </c>
    </row>
    <row r="153" spans="1:23" ht="15" x14ac:dyDescent="0.2">
      <c r="A153" s="69">
        <v>609947</v>
      </c>
      <c r="B153" s="36" t="s">
        <v>277</v>
      </c>
      <c r="C153" s="100" t="s">
        <v>46</v>
      </c>
      <c r="D153" s="70" t="s">
        <v>47</v>
      </c>
      <c r="E153" s="70" t="s">
        <v>48</v>
      </c>
      <c r="F153" s="38">
        <v>346</v>
      </c>
      <c r="G153" s="36">
        <v>43.5</v>
      </c>
      <c r="H153" s="38">
        <v>990</v>
      </c>
      <c r="I153" s="179">
        <v>0.34899999999999998</v>
      </c>
      <c r="J153" s="36">
        <v>0</v>
      </c>
      <c r="K153" s="36">
        <v>0</v>
      </c>
      <c r="L153" s="38">
        <v>990</v>
      </c>
      <c r="M153" s="37">
        <v>0.34949494949494947</v>
      </c>
      <c r="N153" s="36">
        <v>0</v>
      </c>
      <c r="O153" s="36">
        <v>2</v>
      </c>
      <c r="P153" s="36">
        <v>8</v>
      </c>
      <c r="Q153" s="36">
        <v>0.5</v>
      </c>
      <c r="R153" s="36">
        <v>33</v>
      </c>
      <c r="S153" s="36">
        <v>26</v>
      </c>
      <c r="T153" s="38">
        <v>320</v>
      </c>
      <c r="U153" s="38">
        <v>750</v>
      </c>
      <c r="V153" s="37">
        <v>0.42666666666666669</v>
      </c>
      <c r="W153" s="71" t="s">
        <v>737</v>
      </c>
    </row>
    <row r="154" spans="1:23" ht="15" x14ac:dyDescent="0.2">
      <c r="A154" s="73">
        <v>609949</v>
      </c>
      <c r="B154" s="100" t="s">
        <v>278</v>
      </c>
      <c r="C154" s="100" t="s">
        <v>46</v>
      </c>
      <c r="D154" s="70" t="s">
        <v>47</v>
      </c>
      <c r="E154" s="70" t="s">
        <v>48</v>
      </c>
      <c r="F154" s="38">
        <v>1000</v>
      </c>
      <c r="G154" s="100">
        <v>42.5</v>
      </c>
      <c r="H154" s="38">
        <v>960</v>
      </c>
      <c r="I154" s="179">
        <v>1.0409999999999999</v>
      </c>
      <c r="J154" s="100">
        <v>4</v>
      </c>
      <c r="K154" s="100">
        <v>0</v>
      </c>
      <c r="L154" s="38">
        <v>1050</v>
      </c>
      <c r="M154" s="37">
        <v>0.95238095238095233</v>
      </c>
      <c r="N154" s="100">
        <v>0</v>
      </c>
      <c r="O154" s="100">
        <v>3</v>
      </c>
      <c r="P154" s="100">
        <v>0</v>
      </c>
      <c r="Q154" s="100">
        <v>2.5</v>
      </c>
      <c r="R154" s="100">
        <v>41</v>
      </c>
      <c r="S154" s="100">
        <v>59</v>
      </c>
      <c r="T154" s="38">
        <v>941</v>
      </c>
      <c r="U154" s="38">
        <v>930</v>
      </c>
      <c r="V154" s="37">
        <v>1.0118279569892472</v>
      </c>
      <c r="W154" s="71" t="s">
        <v>735</v>
      </c>
    </row>
    <row r="155" spans="1:23" ht="15" x14ac:dyDescent="0.2">
      <c r="A155" s="69">
        <v>609850</v>
      </c>
      <c r="B155" s="36" t="s">
        <v>279</v>
      </c>
      <c r="C155" s="36" t="s">
        <v>46</v>
      </c>
      <c r="D155" s="70" t="s">
        <v>47</v>
      </c>
      <c r="E155" s="68" t="s">
        <v>48</v>
      </c>
      <c r="F155" s="38">
        <v>372</v>
      </c>
      <c r="G155" s="36">
        <v>27.5</v>
      </c>
      <c r="H155" s="38">
        <v>630</v>
      </c>
      <c r="I155" s="179">
        <v>0.59</v>
      </c>
      <c r="J155" s="36">
        <v>0</v>
      </c>
      <c r="K155" s="36">
        <v>0</v>
      </c>
      <c r="L155" s="38">
        <v>630</v>
      </c>
      <c r="M155" s="37">
        <v>0.59047619047619049</v>
      </c>
      <c r="N155" s="36">
        <v>0</v>
      </c>
      <c r="O155" s="36">
        <v>2</v>
      </c>
      <c r="P155" s="36">
        <v>0</v>
      </c>
      <c r="Q155" s="36">
        <v>3.5</v>
      </c>
      <c r="R155" s="36">
        <v>22</v>
      </c>
      <c r="S155" s="36">
        <v>23</v>
      </c>
      <c r="T155" s="38">
        <v>349</v>
      </c>
      <c r="U155" s="38">
        <v>480</v>
      </c>
      <c r="V155" s="37">
        <v>0.7270833333333333</v>
      </c>
      <c r="W155" s="71" t="s">
        <v>735</v>
      </c>
    </row>
    <row r="156" spans="1:23" ht="15" x14ac:dyDescent="0.2">
      <c r="A156" s="69">
        <v>610032</v>
      </c>
      <c r="B156" s="36" t="s">
        <v>280</v>
      </c>
      <c r="C156" s="100" t="s">
        <v>46</v>
      </c>
      <c r="D156" s="70" t="s">
        <v>47</v>
      </c>
      <c r="E156" s="70" t="s">
        <v>48</v>
      </c>
      <c r="F156" s="38">
        <v>326</v>
      </c>
      <c r="G156" s="36">
        <v>21</v>
      </c>
      <c r="H156" s="38">
        <v>480</v>
      </c>
      <c r="I156" s="179">
        <v>0.67900000000000005</v>
      </c>
      <c r="J156" s="100">
        <v>0</v>
      </c>
      <c r="K156" s="100">
        <v>0</v>
      </c>
      <c r="L156" s="38">
        <v>480</v>
      </c>
      <c r="M156" s="37">
        <v>0.6791666666666667</v>
      </c>
      <c r="N156" s="36">
        <v>3</v>
      </c>
      <c r="O156" s="36">
        <v>1</v>
      </c>
      <c r="P156" s="100">
        <v>0</v>
      </c>
      <c r="Q156" s="100">
        <v>0</v>
      </c>
      <c r="R156" s="100">
        <v>17</v>
      </c>
      <c r="S156" s="36">
        <v>52</v>
      </c>
      <c r="T156" s="38">
        <v>274</v>
      </c>
      <c r="U156" s="38">
        <v>390</v>
      </c>
      <c r="V156" s="37">
        <v>0.70256410256410251</v>
      </c>
      <c r="W156" s="71" t="s">
        <v>735</v>
      </c>
    </row>
    <row r="157" spans="1:23" ht="15" x14ac:dyDescent="0.2">
      <c r="A157" s="73">
        <v>609952</v>
      </c>
      <c r="B157" s="100" t="s">
        <v>281</v>
      </c>
      <c r="C157" s="100" t="s">
        <v>46</v>
      </c>
      <c r="D157" s="70" t="s">
        <v>47</v>
      </c>
      <c r="E157" s="70" t="s">
        <v>239</v>
      </c>
      <c r="F157" s="38">
        <v>310</v>
      </c>
      <c r="G157" s="100">
        <v>31.5</v>
      </c>
      <c r="H157" s="38">
        <v>720</v>
      </c>
      <c r="I157" s="179">
        <v>0.43</v>
      </c>
      <c r="J157" s="100">
        <v>0</v>
      </c>
      <c r="K157" s="100">
        <v>0</v>
      </c>
      <c r="L157" s="38">
        <v>720</v>
      </c>
      <c r="M157" s="37">
        <v>0.43055555555555558</v>
      </c>
      <c r="N157" s="100">
        <v>1</v>
      </c>
      <c r="O157" s="100">
        <v>3</v>
      </c>
      <c r="P157" s="100">
        <v>1</v>
      </c>
      <c r="Q157" s="100">
        <v>1.5</v>
      </c>
      <c r="R157" s="100">
        <v>25</v>
      </c>
      <c r="S157" s="100">
        <v>38</v>
      </c>
      <c r="T157" s="38">
        <v>272</v>
      </c>
      <c r="U157" s="38">
        <v>570</v>
      </c>
      <c r="V157" s="37">
        <v>0.47719298245614034</v>
      </c>
      <c r="W157" s="71" t="s">
        <v>737</v>
      </c>
    </row>
    <row r="158" spans="1:23" ht="15" x14ac:dyDescent="0.2">
      <c r="A158" s="73">
        <v>609954</v>
      </c>
      <c r="B158" s="100" t="s">
        <v>282</v>
      </c>
      <c r="C158" s="100" t="s">
        <v>46</v>
      </c>
      <c r="D158" s="70" t="s">
        <v>47</v>
      </c>
      <c r="E158" s="70" t="s">
        <v>48</v>
      </c>
      <c r="F158" s="38">
        <v>284</v>
      </c>
      <c r="G158" s="100">
        <v>35</v>
      </c>
      <c r="H158" s="38">
        <v>780</v>
      </c>
      <c r="I158" s="179">
        <v>0.36399999999999999</v>
      </c>
      <c r="J158" s="100">
        <v>0</v>
      </c>
      <c r="K158" s="100">
        <v>0</v>
      </c>
      <c r="L158" s="38">
        <v>780</v>
      </c>
      <c r="M158" s="37">
        <v>0.36410256410256409</v>
      </c>
      <c r="N158" s="100">
        <v>3</v>
      </c>
      <c r="O158" s="100">
        <v>2</v>
      </c>
      <c r="P158" s="100">
        <v>0</v>
      </c>
      <c r="Q158" s="100">
        <v>0</v>
      </c>
      <c r="R158" s="100">
        <v>30</v>
      </c>
      <c r="S158" s="100">
        <v>21</v>
      </c>
      <c r="T158" s="38">
        <v>263</v>
      </c>
      <c r="U158" s="38">
        <v>690</v>
      </c>
      <c r="V158" s="37">
        <v>0.38115942028985506</v>
      </c>
      <c r="W158" s="71" t="s">
        <v>737</v>
      </c>
    </row>
    <row r="159" spans="1:23" ht="15" x14ac:dyDescent="0.2">
      <c r="A159" s="69">
        <v>609955</v>
      </c>
      <c r="B159" s="36" t="s">
        <v>283</v>
      </c>
      <c r="C159" s="36" t="s">
        <v>46</v>
      </c>
      <c r="D159" s="70" t="s">
        <v>47</v>
      </c>
      <c r="E159" s="68" t="s">
        <v>48</v>
      </c>
      <c r="F159" s="38">
        <v>363</v>
      </c>
      <c r="G159" s="36">
        <v>41</v>
      </c>
      <c r="H159" s="38">
        <v>930</v>
      </c>
      <c r="I159" s="179">
        <v>0.39</v>
      </c>
      <c r="J159" s="36">
        <v>0</v>
      </c>
      <c r="K159" s="36">
        <v>0</v>
      </c>
      <c r="L159" s="38">
        <v>930</v>
      </c>
      <c r="M159" s="37">
        <v>0.39032258064516129</v>
      </c>
      <c r="N159" s="36">
        <v>0</v>
      </c>
      <c r="O159" s="36">
        <v>2</v>
      </c>
      <c r="P159" s="36">
        <v>3</v>
      </c>
      <c r="Q159" s="36">
        <v>0</v>
      </c>
      <c r="R159" s="36">
        <v>36</v>
      </c>
      <c r="S159" s="36">
        <v>15</v>
      </c>
      <c r="T159" s="38">
        <v>348</v>
      </c>
      <c r="U159" s="38">
        <v>810</v>
      </c>
      <c r="V159" s="37">
        <v>0.42962962962962964</v>
      </c>
      <c r="W159" s="71" t="s">
        <v>737</v>
      </c>
    </row>
    <row r="160" spans="1:23" ht="15" x14ac:dyDescent="0.2">
      <c r="A160" s="73">
        <v>609956</v>
      </c>
      <c r="B160" s="100" t="s">
        <v>284</v>
      </c>
      <c r="C160" s="100" t="s">
        <v>46</v>
      </c>
      <c r="D160" s="70" t="s">
        <v>47</v>
      </c>
      <c r="E160" s="70" t="s">
        <v>48</v>
      </c>
      <c r="F160" s="38">
        <v>393</v>
      </c>
      <c r="G160" s="100">
        <v>13.5</v>
      </c>
      <c r="H160" s="38">
        <v>300</v>
      </c>
      <c r="I160" s="179">
        <v>1.31</v>
      </c>
      <c r="J160" s="100">
        <v>8</v>
      </c>
      <c r="K160" s="100">
        <v>0</v>
      </c>
      <c r="L160" s="38">
        <v>480</v>
      </c>
      <c r="M160" s="37">
        <v>0.81874999999999998</v>
      </c>
      <c r="N160" s="100">
        <v>0</v>
      </c>
      <c r="O160" s="100">
        <v>1</v>
      </c>
      <c r="P160" s="100">
        <v>0</v>
      </c>
      <c r="Q160" s="100">
        <v>1.5</v>
      </c>
      <c r="R160" s="100">
        <v>19</v>
      </c>
      <c r="S160" s="100">
        <v>20</v>
      </c>
      <c r="T160" s="38">
        <v>373</v>
      </c>
      <c r="U160" s="38">
        <v>420</v>
      </c>
      <c r="V160" s="37">
        <v>0.88809523809523805</v>
      </c>
      <c r="W160" s="71" t="s">
        <v>735</v>
      </c>
    </row>
    <row r="161" spans="1:23" ht="15" x14ac:dyDescent="0.2">
      <c r="A161" s="110">
        <v>609944</v>
      </c>
      <c r="B161" s="111" t="s">
        <v>285</v>
      </c>
      <c r="C161" s="111" t="s">
        <v>46</v>
      </c>
      <c r="D161" s="109" t="s">
        <v>47</v>
      </c>
      <c r="E161" s="109" t="s">
        <v>48</v>
      </c>
      <c r="F161" s="113">
        <v>278</v>
      </c>
      <c r="G161" s="111">
        <v>13</v>
      </c>
      <c r="H161" s="113">
        <v>300</v>
      </c>
      <c r="I161" s="179">
        <v>0.92600000000000005</v>
      </c>
      <c r="J161" s="111">
        <v>2</v>
      </c>
      <c r="K161" s="111">
        <v>3</v>
      </c>
      <c r="L161" s="113">
        <v>390</v>
      </c>
      <c r="M161" s="114">
        <v>0.71282051282051284</v>
      </c>
      <c r="N161" s="111">
        <v>0</v>
      </c>
      <c r="O161" s="111">
        <v>1</v>
      </c>
      <c r="P161" s="111">
        <v>0</v>
      </c>
      <c r="Q161" s="111">
        <v>0</v>
      </c>
      <c r="R161" s="111">
        <v>17</v>
      </c>
      <c r="S161" s="111">
        <v>16</v>
      </c>
      <c r="T161" s="113">
        <v>262</v>
      </c>
      <c r="U161" s="113">
        <v>390</v>
      </c>
      <c r="V161" s="114">
        <v>0.67179487179487174</v>
      </c>
      <c r="W161" s="118" t="s">
        <v>737</v>
      </c>
    </row>
    <row r="162" spans="1:23" ht="15" x14ac:dyDescent="0.2">
      <c r="A162" s="73">
        <v>609958</v>
      </c>
      <c r="B162" s="100" t="s">
        <v>286</v>
      </c>
      <c r="C162" s="100" t="s">
        <v>46</v>
      </c>
      <c r="D162" s="70" t="s">
        <v>47</v>
      </c>
      <c r="E162" s="70" t="s">
        <v>48</v>
      </c>
      <c r="F162" s="38">
        <v>676</v>
      </c>
      <c r="G162" s="100">
        <v>36</v>
      </c>
      <c r="H162" s="38">
        <v>810</v>
      </c>
      <c r="I162" s="179">
        <v>0.83399999999999996</v>
      </c>
      <c r="J162" s="100">
        <v>0</v>
      </c>
      <c r="K162" s="100">
        <v>0</v>
      </c>
      <c r="L162" s="38">
        <v>810</v>
      </c>
      <c r="M162" s="37">
        <v>0.83456790123456792</v>
      </c>
      <c r="N162" s="100">
        <v>0</v>
      </c>
      <c r="O162" s="100">
        <v>3</v>
      </c>
      <c r="P162" s="100">
        <v>1</v>
      </c>
      <c r="Q162" s="100">
        <v>2</v>
      </c>
      <c r="R162" s="100">
        <v>30</v>
      </c>
      <c r="S162" s="100">
        <v>34</v>
      </c>
      <c r="T162" s="38">
        <v>642</v>
      </c>
      <c r="U162" s="38">
        <v>690</v>
      </c>
      <c r="V162" s="37">
        <v>0.93043478260869561</v>
      </c>
      <c r="W162" s="71" t="s">
        <v>735</v>
      </c>
    </row>
    <row r="163" spans="1:23" ht="15" x14ac:dyDescent="0.2">
      <c r="A163" s="110">
        <v>609959</v>
      </c>
      <c r="B163" s="111" t="s">
        <v>287</v>
      </c>
      <c r="C163" s="111" t="s">
        <v>46</v>
      </c>
      <c r="D163" s="109" t="s">
        <v>47</v>
      </c>
      <c r="E163" s="109" t="s">
        <v>48</v>
      </c>
      <c r="F163" s="113">
        <v>567</v>
      </c>
      <c r="G163" s="111">
        <v>30.5</v>
      </c>
      <c r="H163" s="113">
        <v>690</v>
      </c>
      <c r="I163" s="179">
        <v>0.82099999999999995</v>
      </c>
      <c r="J163" s="111">
        <v>0</v>
      </c>
      <c r="K163" s="111">
        <v>0</v>
      </c>
      <c r="L163" s="113">
        <v>690</v>
      </c>
      <c r="M163" s="114">
        <v>0.82173913043478264</v>
      </c>
      <c r="N163" s="111">
        <v>0</v>
      </c>
      <c r="O163" s="111">
        <v>1</v>
      </c>
      <c r="P163" s="111">
        <v>0</v>
      </c>
      <c r="Q163" s="111">
        <v>2.5</v>
      </c>
      <c r="R163" s="111">
        <v>27</v>
      </c>
      <c r="S163" s="111">
        <v>18</v>
      </c>
      <c r="T163" s="113">
        <v>549</v>
      </c>
      <c r="U163" s="113">
        <v>600</v>
      </c>
      <c r="V163" s="114">
        <v>0.91500000000000004</v>
      </c>
      <c r="W163" s="118" t="s">
        <v>735</v>
      </c>
    </row>
    <row r="164" spans="1:23" ht="15" x14ac:dyDescent="0.2">
      <c r="A164" s="69">
        <v>609960</v>
      </c>
      <c r="B164" s="36" t="s">
        <v>289</v>
      </c>
      <c r="C164" s="36" t="s">
        <v>46</v>
      </c>
      <c r="D164" s="70" t="s">
        <v>47</v>
      </c>
      <c r="E164" s="68" t="s">
        <v>100</v>
      </c>
      <c r="F164" s="38">
        <v>801</v>
      </c>
      <c r="G164" s="36">
        <v>40.5</v>
      </c>
      <c r="H164" s="38">
        <v>930</v>
      </c>
      <c r="I164" s="179">
        <v>0.86099999999999999</v>
      </c>
      <c r="J164" s="36">
        <v>0</v>
      </c>
      <c r="K164" s="36">
        <v>0</v>
      </c>
      <c r="L164" s="38">
        <v>930</v>
      </c>
      <c r="M164" s="37">
        <v>0.8612903225806452</v>
      </c>
      <c r="N164" s="36">
        <v>0</v>
      </c>
      <c r="O164" s="36">
        <v>1</v>
      </c>
      <c r="P164" s="36">
        <v>0</v>
      </c>
      <c r="Q164" s="36">
        <v>1.5</v>
      </c>
      <c r="R164" s="36">
        <v>38</v>
      </c>
      <c r="S164" s="36">
        <v>19</v>
      </c>
      <c r="T164" s="38">
        <v>782</v>
      </c>
      <c r="U164" s="38">
        <v>870</v>
      </c>
      <c r="V164" s="37">
        <v>0.89885057471264362</v>
      </c>
      <c r="W164" s="71" t="s">
        <v>735</v>
      </c>
    </row>
    <row r="165" spans="1:23" ht="15" x14ac:dyDescent="0.2">
      <c r="A165" s="73">
        <v>609808</v>
      </c>
      <c r="B165" s="100" t="s">
        <v>290</v>
      </c>
      <c r="C165" s="100" t="s">
        <v>46</v>
      </c>
      <c r="D165" s="70" t="s">
        <v>47</v>
      </c>
      <c r="E165" s="70" t="s">
        <v>48</v>
      </c>
      <c r="F165" s="38">
        <v>459</v>
      </c>
      <c r="G165" s="100">
        <v>39.5</v>
      </c>
      <c r="H165" s="38">
        <v>900</v>
      </c>
      <c r="I165" s="179">
        <v>0.51</v>
      </c>
      <c r="J165" s="100">
        <v>0</v>
      </c>
      <c r="K165" s="100">
        <v>0</v>
      </c>
      <c r="L165" s="38">
        <v>900</v>
      </c>
      <c r="M165" s="37">
        <v>0.51</v>
      </c>
      <c r="N165" s="100">
        <v>0</v>
      </c>
      <c r="O165" s="100">
        <v>3</v>
      </c>
      <c r="P165" s="100">
        <v>4</v>
      </c>
      <c r="Q165" s="100">
        <v>0.5</v>
      </c>
      <c r="R165" s="100">
        <v>32</v>
      </c>
      <c r="S165" s="100">
        <v>44</v>
      </c>
      <c r="T165" s="38">
        <v>415</v>
      </c>
      <c r="U165" s="38">
        <v>720</v>
      </c>
      <c r="V165" s="37">
        <v>0.57638888888888884</v>
      </c>
      <c r="W165" s="71" t="s">
        <v>737</v>
      </c>
    </row>
    <row r="166" spans="1:23" ht="15" x14ac:dyDescent="0.2">
      <c r="A166" s="110">
        <v>609963</v>
      </c>
      <c r="B166" s="111" t="s">
        <v>291</v>
      </c>
      <c r="C166" s="111" t="s">
        <v>46</v>
      </c>
      <c r="D166" s="109" t="s">
        <v>47</v>
      </c>
      <c r="E166" s="109" t="s">
        <v>100</v>
      </c>
      <c r="F166" s="113">
        <v>449</v>
      </c>
      <c r="G166" s="111">
        <v>24</v>
      </c>
      <c r="H166" s="113">
        <v>540</v>
      </c>
      <c r="I166" s="179">
        <v>0.83099999999999996</v>
      </c>
      <c r="J166" s="111">
        <v>0</v>
      </c>
      <c r="K166" s="111">
        <v>0</v>
      </c>
      <c r="L166" s="113">
        <v>540</v>
      </c>
      <c r="M166" s="114">
        <v>0.83148148148148149</v>
      </c>
      <c r="N166" s="111">
        <v>0</v>
      </c>
      <c r="O166" s="111">
        <v>1</v>
      </c>
      <c r="P166" s="111">
        <v>0</v>
      </c>
      <c r="Q166" s="111">
        <v>1</v>
      </c>
      <c r="R166" s="111">
        <v>22</v>
      </c>
      <c r="S166" s="111">
        <v>20</v>
      </c>
      <c r="T166" s="113">
        <v>429</v>
      </c>
      <c r="U166" s="113">
        <v>480</v>
      </c>
      <c r="V166" s="114">
        <v>0.89375000000000004</v>
      </c>
      <c r="W166" s="118" t="s">
        <v>735</v>
      </c>
    </row>
    <row r="167" spans="1:23" ht="15" x14ac:dyDescent="0.2">
      <c r="A167" s="69">
        <v>609964</v>
      </c>
      <c r="B167" s="36" t="s">
        <v>292</v>
      </c>
      <c r="C167" s="36" t="s">
        <v>46</v>
      </c>
      <c r="D167" s="70" t="s">
        <v>47</v>
      </c>
      <c r="E167" s="68" t="s">
        <v>48</v>
      </c>
      <c r="F167" s="38">
        <v>557</v>
      </c>
      <c r="G167" s="36">
        <v>38</v>
      </c>
      <c r="H167" s="38">
        <v>870</v>
      </c>
      <c r="I167" s="179">
        <v>0.64</v>
      </c>
      <c r="J167" s="36">
        <v>0</v>
      </c>
      <c r="K167" s="36">
        <v>0</v>
      </c>
      <c r="L167" s="38">
        <v>870</v>
      </c>
      <c r="M167" s="37">
        <v>0.64022988505747125</v>
      </c>
      <c r="N167" s="36">
        <v>4</v>
      </c>
      <c r="O167" s="36">
        <v>3</v>
      </c>
      <c r="P167" s="36">
        <v>1</v>
      </c>
      <c r="Q167" s="36">
        <v>4</v>
      </c>
      <c r="R167" s="36">
        <v>26</v>
      </c>
      <c r="S167" s="36">
        <v>76</v>
      </c>
      <c r="T167" s="38">
        <v>481</v>
      </c>
      <c r="U167" s="38">
        <v>600</v>
      </c>
      <c r="V167" s="37">
        <v>0.80166666666666664</v>
      </c>
      <c r="W167" s="71" t="s">
        <v>735</v>
      </c>
    </row>
    <row r="168" spans="1:23" ht="15" x14ac:dyDescent="0.2">
      <c r="A168" s="73">
        <v>609966</v>
      </c>
      <c r="B168" s="100" t="s">
        <v>293</v>
      </c>
      <c r="C168" s="100" t="s">
        <v>46</v>
      </c>
      <c r="D168" s="70" t="s">
        <v>47</v>
      </c>
      <c r="E168" s="70" t="s">
        <v>48</v>
      </c>
      <c r="F168" s="38">
        <v>252</v>
      </c>
      <c r="G168" s="100">
        <v>21.5</v>
      </c>
      <c r="H168" s="38">
        <v>480</v>
      </c>
      <c r="I168" s="179">
        <v>0.52500000000000002</v>
      </c>
      <c r="J168" s="100">
        <v>0</v>
      </c>
      <c r="K168" s="100">
        <v>0</v>
      </c>
      <c r="L168" s="38">
        <v>480</v>
      </c>
      <c r="M168" s="37">
        <v>0.52500000000000002</v>
      </c>
      <c r="N168" s="100">
        <v>2</v>
      </c>
      <c r="O168" s="100">
        <v>2</v>
      </c>
      <c r="P168" s="100">
        <v>0</v>
      </c>
      <c r="Q168" s="100">
        <v>1.5</v>
      </c>
      <c r="R168" s="100">
        <v>16</v>
      </c>
      <c r="S168" s="100">
        <v>21</v>
      </c>
      <c r="T168" s="38">
        <v>231</v>
      </c>
      <c r="U168" s="38">
        <v>360</v>
      </c>
      <c r="V168" s="37">
        <v>0.64166666666666672</v>
      </c>
      <c r="W168" s="71" t="s">
        <v>737</v>
      </c>
    </row>
    <row r="169" spans="1:23" ht="15" x14ac:dyDescent="0.2">
      <c r="A169" s="73">
        <v>609807</v>
      </c>
      <c r="B169" s="100" t="s">
        <v>294</v>
      </c>
      <c r="C169" s="100" t="s">
        <v>46</v>
      </c>
      <c r="D169" s="70" t="s">
        <v>47</v>
      </c>
      <c r="E169" s="70" t="s">
        <v>48</v>
      </c>
      <c r="F169" s="38">
        <v>485</v>
      </c>
      <c r="G169" s="100">
        <v>30.5</v>
      </c>
      <c r="H169" s="38">
        <v>690</v>
      </c>
      <c r="I169" s="179">
        <v>0.70199999999999996</v>
      </c>
      <c r="J169" s="100">
        <v>0</v>
      </c>
      <c r="K169" s="100">
        <v>0</v>
      </c>
      <c r="L169" s="38">
        <v>690</v>
      </c>
      <c r="M169" s="37">
        <v>0.70289855072463769</v>
      </c>
      <c r="N169" s="100">
        <v>3</v>
      </c>
      <c r="O169" s="100">
        <v>2</v>
      </c>
      <c r="P169" s="100">
        <v>1</v>
      </c>
      <c r="Q169" s="100">
        <v>1.5</v>
      </c>
      <c r="R169" s="100">
        <v>23</v>
      </c>
      <c r="S169" s="100">
        <v>61</v>
      </c>
      <c r="T169" s="38">
        <v>424</v>
      </c>
      <c r="U169" s="38">
        <v>510</v>
      </c>
      <c r="V169" s="37">
        <v>0.83137254901960789</v>
      </c>
      <c r="W169" s="71" t="s">
        <v>735</v>
      </c>
    </row>
    <row r="170" spans="1:23" ht="15" x14ac:dyDescent="0.2">
      <c r="A170" s="73">
        <v>610068</v>
      </c>
      <c r="B170" s="100" t="s">
        <v>296</v>
      </c>
      <c r="C170" s="100" t="s">
        <v>46</v>
      </c>
      <c r="D170" s="70" t="s">
        <v>47</v>
      </c>
      <c r="E170" s="70" t="s">
        <v>48</v>
      </c>
      <c r="F170" s="38">
        <v>1175</v>
      </c>
      <c r="G170" s="100">
        <v>46.5</v>
      </c>
      <c r="H170" s="38">
        <v>1050</v>
      </c>
      <c r="I170" s="179">
        <v>1.119</v>
      </c>
      <c r="J170" s="100">
        <v>6</v>
      </c>
      <c r="K170" s="100">
        <v>19</v>
      </c>
      <c r="L170" s="38">
        <v>1650</v>
      </c>
      <c r="M170" s="37">
        <v>0.71212121212121215</v>
      </c>
      <c r="N170" s="100">
        <v>10</v>
      </c>
      <c r="O170" s="100">
        <v>6</v>
      </c>
      <c r="P170" s="100">
        <v>2</v>
      </c>
      <c r="Q170" s="100">
        <v>6.5</v>
      </c>
      <c r="R170" s="100">
        <v>47</v>
      </c>
      <c r="S170" s="100">
        <v>185</v>
      </c>
      <c r="T170" s="38">
        <v>990</v>
      </c>
      <c r="U170" s="38">
        <v>1080</v>
      </c>
      <c r="V170" s="37">
        <v>0.91666666666666663</v>
      </c>
      <c r="W170" s="71" t="s">
        <v>735</v>
      </c>
    </row>
    <row r="171" spans="1:23" ht="15" x14ac:dyDescent="0.2">
      <c r="A171" s="69">
        <v>609969</v>
      </c>
      <c r="B171" s="36" t="s">
        <v>298</v>
      </c>
      <c r="C171" s="36" t="s">
        <v>46</v>
      </c>
      <c r="D171" s="70" t="s">
        <v>47</v>
      </c>
      <c r="E171" s="68" t="s">
        <v>48</v>
      </c>
      <c r="F171" s="38">
        <v>331</v>
      </c>
      <c r="G171" s="36">
        <v>18</v>
      </c>
      <c r="H171" s="38">
        <v>390</v>
      </c>
      <c r="I171" s="179">
        <v>0.84799999999999998</v>
      </c>
      <c r="J171" s="36">
        <v>0</v>
      </c>
      <c r="K171" s="36">
        <v>0</v>
      </c>
      <c r="L171" s="38">
        <v>390</v>
      </c>
      <c r="M171" s="37">
        <v>0.8487179487179487</v>
      </c>
      <c r="N171" s="36">
        <v>1</v>
      </c>
      <c r="O171" s="36">
        <v>2</v>
      </c>
      <c r="P171" s="36">
        <v>0</v>
      </c>
      <c r="Q171" s="36">
        <v>0</v>
      </c>
      <c r="R171" s="36">
        <v>15</v>
      </c>
      <c r="S171" s="36">
        <v>43</v>
      </c>
      <c r="T171" s="38">
        <v>288</v>
      </c>
      <c r="U171" s="38">
        <v>330</v>
      </c>
      <c r="V171" s="37">
        <v>0.87272727272727268</v>
      </c>
      <c r="W171" s="71" t="s">
        <v>735</v>
      </c>
    </row>
    <row r="172" spans="1:23" ht="15" x14ac:dyDescent="0.2">
      <c r="A172" s="69">
        <v>609971</v>
      </c>
      <c r="B172" s="36" t="s">
        <v>299</v>
      </c>
      <c r="C172" s="100" t="s">
        <v>46</v>
      </c>
      <c r="D172" s="70" t="s">
        <v>47</v>
      </c>
      <c r="E172" s="70" t="s">
        <v>48</v>
      </c>
      <c r="F172" s="38">
        <v>377</v>
      </c>
      <c r="G172" s="36">
        <v>26</v>
      </c>
      <c r="H172" s="38">
        <v>600</v>
      </c>
      <c r="I172" s="179">
        <v>0.628</v>
      </c>
      <c r="J172" s="100">
        <v>0</v>
      </c>
      <c r="K172" s="100">
        <v>0</v>
      </c>
      <c r="L172" s="38">
        <v>600</v>
      </c>
      <c r="M172" s="37">
        <v>0.6283333333333333</v>
      </c>
      <c r="N172" s="36">
        <v>3</v>
      </c>
      <c r="O172" s="36">
        <v>2</v>
      </c>
      <c r="P172" s="100">
        <v>1</v>
      </c>
      <c r="Q172" s="100">
        <v>1</v>
      </c>
      <c r="R172" s="100">
        <v>19</v>
      </c>
      <c r="S172" s="36">
        <v>51</v>
      </c>
      <c r="T172" s="38">
        <v>326</v>
      </c>
      <c r="U172" s="38">
        <v>420</v>
      </c>
      <c r="V172" s="37">
        <v>0.77619047619047621</v>
      </c>
      <c r="W172" s="71" t="s">
        <v>735</v>
      </c>
    </row>
    <row r="173" spans="1:23" ht="15" x14ac:dyDescent="0.2">
      <c r="A173" s="73">
        <v>609972</v>
      </c>
      <c r="B173" s="100" t="s">
        <v>300</v>
      </c>
      <c r="C173" s="100" t="s">
        <v>46</v>
      </c>
      <c r="D173" s="70" t="s">
        <v>47</v>
      </c>
      <c r="E173" s="70" t="s">
        <v>48</v>
      </c>
      <c r="F173" s="38">
        <v>845</v>
      </c>
      <c r="G173" s="100">
        <v>54.5</v>
      </c>
      <c r="H173" s="38">
        <v>1230</v>
      </c>
      <c r="I173" s="179">
        <v>0.68600000000000005</v>
      </c>
      <c r="J173" s="100">
        <v>0</v>
      </c>
      <c r="K173" s="100">
        <v>0</v>
      </c>
      <c r="L173" s="38">
        <v>1230</v>
      </c>
      <c r="M173" s="37">
        <v>0.68699186991869921</v>
      </c>
      <c r="N173" s="100">
        <v>5</v>
      </c>
      <c r="O173" s="100">
        <v>6</v>
      </c>
      <c r="P173" s="100">
        <v>0</v>
      </c>
      <c r="Q173" s="100">
        <v>0.5</v>
      </c>
      <c r="R173" s="100">
        <v>43</v>
      </c>
      <c r="S173" s="100">
        <v>127</v>
      </c>
      <c r="T173" s="38">
        <v>718</v>
      </c>
      <c r="U173" s="38">
        <v>990</v>
      </c>
      <c r="V173" s="37">
        <v>0.72525252525252526</v>
      </c>
      <c r="W173" s="71" t="s">
        <v>735</v>
      </c>
    </row>
    <row r="174" spans="1:23" ht="15" x14ac:dyDescent="0.2">
      <c r="A174" s="69">
        <v>609974</v>
      </c>
      <c r="B174" s="36" t="s">
        <v>302</v>
      </c>
      <c r="C174" s="100" t="s">
        <v>46</v>
      </c>
      <c r="D174" s="70" t="s">
        <v>47</v>
      </c>
      <c r="E174" s="70" t="s">
        <v>100</v>
      </c>
      <c r="F174" s="38">
        <v>576</v>
      </c>
      <c r="G174" s="36">
        <v>29</v>
      </c>
      <c r="H174" s="38">
        <v>660</v>
      </c>
      <c r="I174" s="179">
        <v>0.872</v>
      </c>
      <c r="J174" s="100">
        <v>0</v>
      </c>
      <c r="K174" s="100">
        <v>0</v>
      </c>
      <c r="L174" s="38">
        <v>660</v>
      </c>
      <c r="M174" s="37">
        <v>0.87272727272727268</v>
      </c>
      <c r="N174" s="36">
        <v>0</v>
      </c>
      <c r="O174" s="36">
        <v>0</v>
      </c>
      <c r="P174" s="100">
        <v>0</v>
      </c>
      <c r="Q174" s="100">
        <v>0</v>
      </c>
      <c r="R174" s="100">
        <v>29</v>
      </c>
      <c r="S174" s="36">
        <v>0</v>
      </c>
      <c r="T174" s="38">
        <v>576</v>
      </c>
      <c r="U174" s="38">
        <v>660</v>
      </c>
      <c r="V174" s="37">
        <v>0.87272727272727268</v>
      </c>
      <c r="W174" s="71" t="s">
        <v>735</v>
      </c>
    </row>
    <row r="175" spans="1:23" ht="15" x14ac:dyDescent="0.2">
      <c r="A175" s="73">
        <v>609975</v>
      </c>
      <c r="B175" s="100" t="s">
        <v>303</v>
      </c>
      <c r="C175" s="100" t="s">
        <v>46</v>
      </c>
      <c r="D175" s="70" t="s">
        <v>47</v>
      </c>
      <c r="E175" s="70" t="s">
        <v>48</v>
      </c>
      <c r="F175" s="38">
        <v>268</v>
      </c>
      <c r="G175" s="100">
        <v>29</v>
      </c>
      <c r="H175" s="38">
        <v>660</v>
      </c>
      <c r="I175" s="179">
        <v>0.40600000000000003</v>
      </c>
      <c r="J175" s="100">
        <v>0</v>
      </c>
      <c r="K175" s="100">
        <v>0</v>
      </c>
      <c r="L175" s="38">
        <v>660</v>
      </c>
      <c r="M175" s="37">
        <v>0.40606060606060607</v>
      </c>
      <c r="N175" s="100">
        <v>0</v>
      </c>
      <c r="O175" s="100">
        <v>3</v>
      </c>
      <c r="P175" s="100">
        <v>0</v>
      </c>
      <c r="Q175" s="100">
        <v>0</v>
      </c>
      <c r="R175" s="100">
        <v>26</v>
      </c>
      <c r="S175" s="100">
        <v>22</v>
      </c>
      <c r="T175" s="38">
        <v>246</v>
      </c>
      <c r="U175" s="38">
        <v>600</v>
      </c>
      <c r="V175" s="37">
        <v>0.41</v>
      </c>
      <c r="W175" s="71" t="s">
        <v>737</v>
      </c>
    </row>
    <row r="176" spans="1:23" ht="15" x14ac:dyDescent="0.2">
      <c r="A176" s="73">
        <v>609976</v>
      </c>
      <c r="B176" s="100" t="s">
        <v>304</v>
      </c>
      <c r="C176" s="100" t="s">
        <v>46</v>
      </c>
      <c r="D176" s="70" t="s">
        <v>47</v>
      </c>
      <c r="E176" s="70" t="s">
        <v>48</v>
      </c>
      <c r="F176" s="38">
        <v>886</v>
      </c>
      <c r="G176" s="100">
        <v>45</v>
      </c>
      <c r="H176" s="38">
        <v>1020</v>
      </c>
      <c r="I176" s="179">
        <v>0.86799999999999999</v>
      </c>
      <c r="J176" s="100">
        <v>0</v>
      </c>
      <c r="K176" s="100">
        <v>0</v>
      </c>
      <c r="L176" s="38">
        <v>1020</v>
      </c>
      <c r="M176" s="37">
        <v>0.86862745098039218</v>
      </c>
      <c r="N176" s="100">
        <v>3</v>
      </c>
      <c r="O176" s="100">
        <v>4</v>
      </c>
      <c r="P176" s="100">
        <v>0</v>
      </c>
      <c r="Q176" s="100">
        <v>3</v>
      </c>
      <c r="R176" s="100">
        <v>35</v>
      </c>
      <c r="S176" s="100">
        <v>106</v>
      </c>
      <c r="T176" s="38">
        <v>780</v>
      </c>
      <c r="U176" s="38">
        <v>780</v>
      </c>
      <c r="V176" s="37">
        <v>1</v>
      </c>
      <c r="W176" s="71" t="s">
        <v>735</v>
      </c>
    </row>
    <row r="177" spans="1:23" ht="15" x14ac:dyDescent="0.2">
      <c r="A177" s="73">
        <v>609979</v>
      </c>
      <c r="B177" s="100" t="s">
        <v>305</v>
      </c>
      <c r="C177" s="100" t="s">
        <v>46</v>
      </c>
      <c r="D177" s="70" t="s">
        <v>47</v>
      </c>
      <c r="E177" s="70" t="s">
        <v>100</v>
      </c>
      <c r="F177" s="38">
        <v>1269</v>
      </c>
      <c r="G177" s="100">
        <v>51.5</v>
      </c>
      <c r="H177" s="38">
        <v>1170</v>
      </c>
      <c r="I177" s="179">
        <v>1.0840000000000001</v>
      </c>
      <c r="J177" s="100">
        <v>0</v>
      </c>
      <c r="K177" s="100">
        <v>0</v>
      </c>
      <c r="L177" s="38">
        <v>1170</v>
      </c>
      <c r="M177" s="37">
        <v>1.0846153846153845</v>
      </c>
      <c r="N177" s="100">
        <v>0</v>
      </c>
      <c r="O177" s="100">
        <v>0</v>
      </c>
      <c r="P177" s="100">
        <v>0</v>
      </c>
      <c r="Q177" s="100">
        <v>1.5</v>
      </c>
      <c r="R177" s="100">
        <v>50</v>
      </c>
      <c r="S177" s="100">
        <v>0</v>
      </c>
      <c r="T177" s="38">
        <v>1269</v>
      </c>
      <c r="U177" s="38">
        <v>1140</v>
      </c>
      <c r="V177" s="37">
        <v>1.1131578947368421</v>
      </c>
      <c r="W177" s="71" t="s">
        <v>738</v>
      </c>
    </row>
    <row r="178" spans="1:23" ht="15" x14ac:dyDescent="0.2">
      <c r="A178" s="69">
        <v>609981</v>
      </c>
      <c r="B178" s="36" t="s">
        <v>306</v>
      </c>
      <c r="C178" s="36" t="s">
        <v>46</v>
      </c>
      <c r="D178" s="70" t="s">
        <v>47</v>
      </c>
      <c r="E178" s="68" t="s">
        <v>48</v>
      </c>
      <c r="F178" s="38">
        <v>308</v>
      </c>
      <c r="G178" s="36">
        <v>34</v>
      </c>
      <c r="H178" s="38">
        <v>780</v>
      </c>
      <c r="I178" s="179">
        <v>0.39400000000000002</v>
      </c>
      <c r="J178" s="36">
        <v>0</v>
      </c>
      <c r="K178" s="36">
        <v>0</v>
      </c>
      <c r="L178" s="38">
        <v>780</v>
      </c>
      <c r="M178" s="37">
        <v>0.39487179487179486</v>
      </c>
      <c r="N178" s="36">
        <v>7</v>
      </c>
      <c r="O178" s="36">
        <v>2</v>
      </c>
      <c r="P178" s="36">
        <v>5</v>
      </c>
      <c r="Q178" s="36">
        <v>0</v>
      </c>
      <c r="R178" s="36">
        <v>20</v>
      </c>
      <c r="S178" s="36">
        <v>95</v>
      </c>
      <c r="T178" s="38">
        <v>213</v>
      </c>
      <c r="U178" s="38">
        <v>450</v>
      </c>
      <c r="V178" s="37">
        <v>0.47333333333333333</v>
      </c>
      <c r="W178" s="71" t="s">
        <v>737</v>
      </c>
    </row>
    <row r="179" spans="1:23" ht="15" x14ac:dyDescent="0.2">
      <c r="A179" s="73">
        <v>609983</v>
      </c>
      <c r="B179" s="100" t="s">
        <v>307</v>
      </c>
      <c r="C179" s="100" t="s">
        <v>46</v>
      </c>
      <c r="D179" s="70" t="s">
        <v>47</v>
      </c>
      <c r="E179" s="70" t="s">
        <v>48</v>
      </c>
      <c r="F179" s="38">
        <v>493</v>
      </c>
      <c r="G179" s="100">
        <v>35</v>
      </c>
      <c r="H179" s="38">
        <v>780</v>
      </c>
      <c r="I179" s="179">
        <v>0.63200000000000001</v>
      </c>
      <c r="J179" s="100">
        <v>0</v>
      </c>
      <c r="K179" s="100">
        <v>0</v>
      </c>
      <c r="L179" s="38">
        <v>780</v>
      </c>
      <c r="M179" s="37">
        <v>0.63205128205128203</v>
      </c>
      <c r="N179" s="100">
        <v>3</v>
      </c>
      <c r="O179" s="100">
        <v>2</v>
      </c>
      <c r="P179" s="100">
        <v>1</v>
      </c>
      <c r="Q179" s="100">
        <v>1</v>
      </c>
      <c r="R179" s="100">
        <v>28</v>
      </c>
      <c r="S179" s="100">
        <v>59</v>
      </c>
      <c r="T179" s="38">
        <v>434</v>
      </c>
      <c r="U179" s="38">
        <v>630</v>
      </c>
      <c r="V179" s="37">
        <v>0.68888888888888888</v>
      </c>
      <c r="W179" s="71" t="s">
        <v>737</v>
      </c>
    </row>
    <row r="180" spans="1:23" ht="15" x14ac:dyDescent="0.2">
      <c r="A180" s="73">
        <v>609985</v>
      </c>
      <c r="B180" s="100" t="s">
        <v>308</v>
      </c>
      <c r="C180" s="100" t="s">
        <v>46</v>
      </c>
      <c r="D180" s="70" t="s">
        <v>47</v>
      </c>
      <c r="E180" s="70" t="s">
        <v>48</v>
      </c>
      <c r="F180" s="38">
        <v>224</v>
      </c>
      <c r="G180" s="100">
        <v>27.5</v>
      </c>
      <c r="H180" s="38">
        <v>630</v>
      </c>
      <c r="I180" s="179">
        <v>0.35499999999999998</v>
      </c>
      <c r="J180" s="100">
        <v>0</v>
      </c>
      <c r="K180" s="100">
        <v>0</v>
      </c>
      <c r="L180" s="38">
        <v>630</v>
      </c>
      <c r="M180" s="37">
        <v>0.35555555555555557</v>
      </c>
      <c r="N180" s="100">
        <v>0</v>
      </c>
      <c r="O180" s="100">
        <v>3</v>
      </c>
      <c r="P180" s="100">
        <v>1</v>
      </c>
      <c r="Q180" s="100">
        <v>0.5</v>
      </c>
      <c r="R180" s="100">
        <v>23</v>
      </c>
      <c r="S180" s="100">
        <v>10</v>
      </c>
      <c r="T180" s="38">
        <v>214</v>
      </c>
      <c r="U180" s="38">
        <v>510</v>
      </c>
      <c r="V180" s="37">
        <v>0.41960784313725491</v>
      </c>
      <c r="W180" s="71" t="s">
        <v>737</v>
      </c>
    </row>
    <row r="181" spans="1:23" ht="15" x14ac:dyDescent="0.2">
      <c r="A181" s="73">
        <v>609986</v>
      </c>
      <c r="B181" s="100" t="s">
        <v>309</v>
      </c>
      <c r="C181" s="100" t="s">
        <v>46</v>
      </c>
      <c r="D181" s="70" t="s">
        <v>47</v>
      </c>
      <c r="E181" s="70" t="s">
        <v>48</v>
      </c>
      <c r="F181" s="38">
        <v>188</v>
      </c>
      <c r="G181" s="100">
        <v>31</v>
      </c>
      <c r="H181" s="38">
        <v>690</v>
      </c>
      <c r="I181" s="179">
        <v>0.27200000000000002</v>
      </c>
      <c r="J181" s="100">
        <v>0</v>
      </c>
      <c r="K181" s="100">
        <v>0</v>
      </c>
      <c r="L181" s="38">
        <v>690</v>
      </c>
      <c r="M181" s="37">
        <v>0.27246376811594203</v>
      </c>
      <c r="N181" s="100">
        <v>0</v>
      </c>
      <c r="O181" s="100">
        <v>2</v>
      </c>
      <c r="P181" s="100">
        <v>4</v>
      </c>
      <c r="Q181" s="100">
        <v>0</v>
      </c>
      <c r="R181" s="100">
        <v>25</v>
      </c>
      <c r="S181" s="100">
        <v>23</v>
      </c>
      <c r="T181" s="38">
        <v>165</v>
      </c>
      <c r="U181" s="38">
        <v>570</v>
      </c>
      <c r="V181" s="37">
        <v>0.28947368421052633</v>
      </c>
      <c r="W181" s="71" t="s">
        <v>737</v>
      </c>
    </row>
    <row r="182" spans="1:23" ht="15" x14ac:dyDescent="0.2">
      <c r="A182" s="69">
        <v>609987</v>
      </c>
      <c r="B182" s="36" t="s">
        <v>310</v>
      </c>
      <c r="C182" s="36" t="s">
        <v>46</v>
      </c>
      <c r="D182" s="70" t="s">
        <v>47</v>
      </c>
      <c r="E182" s="68" t="s">
        <v>48</v>
      </c>
      <c r="F182" s="38">
        <v>195</v>
      </c>
      <c r="G182" s="100">
        <v>24.5</v>
      </c>
      <c r="H182" s="38">
        <v>540</v>
      </c>
      <c r="I182" s="179">
        <v>0.36099999999999999</v>
      </c>
      <c r="J182" s="36">
        <v>0</v>
      </c>
      <c r="K182" s="100">
        <v>0</v>
      </c>
      <c r="L182" s="38">
        <v>540</v>
      </c>
      <c r="M182" s="37">
        <v>0.3611111111111111</v>
      </c>
      <c r="N182" s="36">
        <v>4</v>
      </c>
      <c r="O182" s="36">
        <v>2</v>
      </c>
      <c r="P182" s="36">
        <v>2</v>
      </c>
      <c r="Q182" s="36">
        <v>0.5</v>
      </c>
      <c r="R182" s="36">
        <v>16</v>
      </c>
      <c r="S182" s="36">
        <v>33</v>
      </c>
      <c r="T182" s="38">
        <v>162</v>
      </c>
      <c r="U182" s="38">
        <v>360</v>
      </c>
      <c r="V182" s="37">
        <v>0.45</v>
      </c>
      <c r="W182" s="71" t="s">
        <v>737</v>
      </c>
    </row>
    <row r="183" spans="1:23" ht="15" x14ac:dyDescent="0.2">
      <c r="A183" s="69">
        <v>609988</v>
      </c>
      <c r="B183" s="36" t="s">
        <v>311</v>
      </c>
      <c r="C183" s="100" t="s">
        <v>46</v>
      </c>
      <c r="D183" s="70" t="s">
        <v>47</v>
      </c>
      <c r="E183" s="70" t="s">
        <v>48</v>
      </c>
      <c r="F183" s="38">
        <v>506</v>
      </c>
      <c r="G183" s="36">
        <v>34</v>
      </c>
      <c r="H183" s="38">
        <v>780</v>
      </c>
      <c r="I183" s="179">
        <v>0.64800000000000002</v>
      </c>
      <c r="J183" s="100">
        <v>0</v>
      </c>
      <c r="K183" s="100">
        <v>0</v>
      </c>
      <c r="L183" s="38">
        <v>780</v>
      </c>
      <c r="M183" s="37">
        <v>0.64871794871794874</v>
      </c>
      <c r="N183" s="36">
        <v>0</v>
      </c>
      <c r="O183" s="36">
        <v>2</v>
      </c>
      <c r="P183" s="100">
        <v>0</v>
      </c>
      <c r="Q183" s="100">
        <v>0</v>
      </c>
      <c r="R183" s="100">
        <v>32</v>
      </c>
      <c r="S183" s="36">
        <v>36</v>
      </c>
      <c r="T183" s="38">
        <v>470</v>
      </c>
      <c r="U183" s="38">
        <v>720</v>
      </c>
      <c r="V183" s="37">
        <v>0.65277777777777779</v>
      </c>
      <c r="W183" s="71" t="s">
        <v>737</v>
      </c>
    </row>
    <row r="184" spans="1:23" ht="15" x14ac:dyDescent="0.2">
      <c r="A184" s="69">
        <v>610532</v>
      </c>
      <c r="B184" s="36" t="s">
        <v>312</v>
      </c>
      <c r="C184" s="36" t="s">
        <v>46</v>
      </c>
      <c r="D184" s="70" t="s">
        <v>47</v>
      </c>
      <c r="E184" s="68" t="s">
        <v>242</v>
      </c>
      <c r="F184" s="38">
        <v>890</v>
      </c>
      <c r="G184" s="36">
        <v>48</v>
      </c>
      <c r="H184" s="38">
        <v>1080</v>
      </c>
      <c r="I184" s="179">
        <v>0.82399999999999995</v>
      </c>
      <c r="J184" s="36">
        <v>0</v>
      </c>
      <c r="K184" s="36">
        <v>0</v>
      </c>
      <c r="L184" s="38">
        <v>1080</v>
      </c>
      <c r="M184" s="37">
        <v>0.82407407407407407</v>
      </c>
      <c r="N184" s="36">
        <v>0</v>
      </c>
      <c r="O184" s="36">
        <v>0</v>
      </c>
      <c r="P184" s="36">
        <v>0</v>
      </c>
      <c r="Q184" s="36">
        <v>0</v>
      </c>
      <c r="R184" s="36">
        <v>48</v>
      </c>
      <c r="S184" s="36">
        <v>0</v>
      </c>
      <c r="T184" s="38">
        <v>890</v>
      </c>
      <c r="U184" s="38">
        <v>1080</v>
      </c>
      <c r="V184" s="37">
        <v>0.82407407407407407</v>
      </c>
      <c r="W184" s="71" t="s">
        <v>735</v>
      </c>
    </row>
    <row r="185" spans="1:23" ht="15" x14ac:dyDescent="0.2">
      <c r="A185" s="73">
        <v>609991</v>
      </c>
      <c r="B185" s="70" t="s">
        <v>313</v>
      </c>
      <c r="C185" s="70" t="s">
        <v>46</v>
      </c>
      <c r="D185" s="70" t="s">
        <v>47</v>
      </c>
      <c r="E185" s="68" t="s">
        <v>48</v>
      </c>
      <c r="F185" s="74">
        <v>418</v>
      </c>
      <c r="G185" s="36">
        <v>58.5</v>
      </c>
      <c r="H185" s="38">
        <v>1350</v>
      </c>
      <c r="I185" s="179">
        <v>0.309</v>
      </c>
      <c r="J185" s="36">
        <v>0</v>
      </c>
      <c r="K185" s="36">
        <v>0</v>
      </c>
      <c r="L185" s="38">
        <v>1350</v>
      </c>
      <c r="M185" s="37">
        <v>0.30962962962962964</v>
      </c>
      <c r="N185" s="36">
        <v>3</v>
      </c>
      <c r="O185" s="36">
        <v>4</v>
      </c>
      <c r="P185" s="36">
        <v>1</v>
      </c>
      <c r="Q185" s="36">
        <v>0.5</v>
      </c>
      <c r="R185" s="36">
        <v>50</v>
      </c>
      <c r="S185" s="36">
        <v>67</v>
      </c>
      <c r="T185" s="38">
        <v>351</v>
      </c>
      <c r="U185" s="38">
        <v>1140</v>
      </c>
      <c r="V185" s="37">
        <v>0.30789473684210528</v>
      </c>
      <c r="W185" s="71" t="s">
        <v>737</v>
      </c>
    </row>
    <row r="186" spans="1:23" ht="15" x14ac:dyDescent="0.2">
      <c r="A186" s="69">
        <v>609994</v>
      </c>
      <c r="B186" s="36" t="s">
        <v>314</v>
      </c>
      <c r="C186" s="36" t="s">
        <v>46</v>
      </c>
      <c r="D186" s="70" t="s">
        <v>47</v>
      </c>
      <c r="E186" s="68" t="s">
        <v>86</v>
      </c>
      <c r="F186" s="38">
        <v>836</v>
      </c>
      <c r="G186" s="36">
        <v>57.5</v>
      </c>
      <c r="H186" s="38">
        <v>1320</v>
      </c>
      <c r="I186" s="179">
        <v>0.63300000000000001</v>
      </c>
      <c r="J186" s="36">
        <v>0</v>
      </c>
      <c r="K186" s="36">
        <v>0</v>
      </c>
      <c r="L186" s="38">
        <v>1320</v>
      </c>
      <c r="M186" s="37">
        <v>0.6333333333333333</v>
      </c>
      <c r="N186" s="36">
        <v>0</v>
      </c>
      <c r="O186" s="36">
        <v>7</v>
      </c>
      <c r="P186" s="36">
        <v>1</v>
      </c>
      <c r="Q186" s="36">
        <v>1.5</v>
      </c>
      <c r="R186" s="36">
        <v>48</v>
      </c>
      <c r="S186" s="36">
        <v>101</v>
      </c>
      <c r="T186" s="38">
        <v>735</v>
      </c>
      <c r="U186" s="38">
        <v>1080</v>
      </c>
      <c r="V186" s="37">
        <v>0.68055555555555558</v>
      </c>
      <c r="W186" s="71" t="s">
        <v>737</v>
      </c>
    </row>
    <row r="187" spans="1:23" ht="15" x14ac:dyDescent="0.2">
      <c r="A187" s="69">
        <v>610295</v>
      </c>
      <c r="B187" s="100" t="s">
        <v>315</v>
      </c>
      <c r="C187" s="100" t="s">
        <v>46</v>
      </c>
      <c r="D187" s="70" t="s">
        <v>47</v>
      </c>
      <c r="E187" s="68" t="s">
        <v>48</v>
      </c>
      <c r="F187" s="38">
        <v>251</v>
      </c>
      <c r="G187" s="36">
        <v>22</v>
      </c>
      <c r="H187" s="38">
        <v>480</v>
      </c>
      <c r="I187" s="179">
        <v>0.52200000000000002</v>
      </c>
      <c r="J187" s="36">
        <v>0</v>
      </c>
      <c r="K187" s="36">
        <v>0</v>
      </c>
      <c r="L187" s="38">
        <v>480</v>
      </c>
      <c r="M187" s="37">
        <v>0.5229166666666667</v>
      </c>
      <c r="N187" s="36">
        <v>0</v>
      </c>
      <c r="O187" s="36">
        <v>2</v>
      </c>
      <c r="P187" s="36">
        <v>1</v>
      </c>
      <c r="Q187" s="36">
        <v>0</v>
      </c>
      <c r="R187" s="36">
        <v>19</v>
      </c>
      <c r="S187" s="36">
        <v>32</v>
      </c>
      <c r="T187" s="38">
        <v>219</v>
      </c>
      <c r="U187" s="38">
        <v>420</v>
      </c>
      <c r="V187" s="37">
        <v>0.52142857142857146</v>
      </c>
      <c r="W187" s="71" t="s">
        <v>737</v>
      </c>
    </row>
    <row r="188" spans="1:23" ht="15" x14ac:dyDescent="0.2">
      <c r="A188" s="69">
        <v>609995</v>
      </c>
      <c r="B188" s="36" t="s">
        <v>317</v>
      </c>
      <c r="C188" s="36" t="s">
        <v>46</v>
      </c>
      <c r="D188" s="70" t="s">
        <v>47</v>
      </c>
      <c r="E188" s="68" t="s">
        <v>48</v>
      </c>
      <c r="F188" s="38">
        <v>490</v>
      </c>
      <c r="G188" s="36">
        <v>20.5</v>
      </c>
      <c r="H188" s="38">
        <v>450</v>
      </c>
      <c r="I188" s="179">
        <v>1.0880000000000001</v>
      </c>
      <c r="J188" s="36">
        <v>8</v>
      </c>
      <c r="K188" s="36">
        <v>0</v>
      </c>
      <c r="L188" s="38">
        <v>630</v>
      </c>
      <c r="M188" s="37">
        <v>0.77777777777777779</v>
      </c>
      <c r="N188" s="36">
        <v>0</v>
      </c>
      <c r="O188" s="36">
        <v>1</v>
      </c>
      <c r="P188" s="36">
        <v>0</v>
      </c>
      <c r="Q188" s="36">
        <v>1.5</v>
      </c>
      <c r="R188" s="36">
        <v>26</v>
      </c>
      <c r="S188" s="36">
        <v>20</v>
      </c>
      <c r="T188" s="38">
        <v>470</v>
      </c>
      <c r="U188" s="38">
        <v>600</v>
      </c>
      <c r="V188" s="37">
        <v>0.78333333333333333</v>
      </c>
      <c r="W188" s="71" t="s">
        <v>735</v>
      </c>
    </row>
    <row r="189" spans="1:23" ht="15" x14ac:dyDescent="0.2">
      <c r="A189" s="69">
        <v>609996</v>
      </c>
      <c r="B189" s="36" t="s">
        <v>318</v>
      </c>
      <c r="C189" s="36" t="s">
        <v>46</v>
      </c>
      <c r="D189" s="70" t="s">
        <v>47</v>
      </c>
      <c r="E189" s="68" t="s">
        <v>48</v>
      </c>
      <c r="F189" s="38">
        <v>412</v>
      </c>
      <c r="G189" s="36">
        <v>31</v>
      </c>
      <c r="H189" s="38">
        <v>690</v>
      </c>
      <c r="I189" s="179">
        <v>0.59699999999999998</v>
      </c>
      <c r="J189" s="36">
        <v>4</v>
      </c>
      <c r="K189" s="36">
        <v>0</v>
      </c>
      <c r="L189" s="38">
        <v>780</v>
      </c>
      <c r="M189" s="37">
        <v>0.52820512820512822</v>
      </c>
      <c r="N189" s="36">
        <v>0</v>
      </c>
      <c r="O189" s="36">
        <v>2</v>
      </c>
      <c r="P189" s="36">
        <v>2</v>
      </c>
      <c r="Q189" s="36">
        <v>3</v>
      </c>
      <c r="R189" s="36">
        <v>28</v>
      </c>
      <c r="S189" s="36">
        <v>37</v>
      </c>
      <c r="T189" s="38">
        <v>375</v>
      </c>
      <c r="U189" s="38">
        <v>630</v>
      </c>
      <c r="V189" s="37">
        <v>0.59523809523809523</v>
      </c>
      <c r="W189" s="71" t="s">
        <v>737</v>
      </c>
    </row>
    <row r="190" spans="1:23" ht="15" x14ac:dyDescent="0.2">
      <c r="A190" s="69">
        <v>609997</v>
      </c>
      <c r="B190" s="36" t="s">
        <v>319</v>
      </c>
      <c r="C190" s="36" t="s">
        <v>46</v>
      </c>
      <c r="D190" s="70" t="s">
        <v>47</v>
      </c>
      <c r="E190" s="68" t="s">
        <v>48</v>
      </c>
      <c r="F190" s="38">
        <v>128</v>
      </c>
      <c r="G190" s="36">
        <v>36</v>
      </c>
      <c r="H190" s="38">
        <v>810</v>
      </c>
      <c r="I190" s="179">
        <v>0.158</v>
      </c>
      <c r="J190" s="36">
        <v>0</v>
      </c>
      <c r="K190" s="36">
        <v>0</v>
      </c>
      <c r="L190" s="38">
        <v>810</v>
      </c>
      <c r="M190" s="37">
        <v>0.15802469135802469</v>
      </c>
      <c r="N190" s="36">
        <v>0</v>
      </c>
      <c r="O190" s="36">
        <v>1</v>
      </c>
      <c r="P190" s="36">
        <v>3</v>
      </c>
      <c r="Q190" s="36">
        <v>1</v>
      </c>
      <c r="R190" s="36">
        <v>31</v>
      </c>
      <c r="S190" s="36">
        <v>10</v>
      </c>
      <c r="T190" s="38">
        <v>118</v>
      </c>
      <c r="U190" s="38">
        <v>690</v>
      </c>
      <c r="V190" s="37">
        <v>0.17101449275362318</v>
      </c>
      <c r="W190" s="71" t="s">
        <v>737</v>
      </c>
    </row>
    <row r="191" spans="1:23" ht="15" x14ac:dyDescent="0.2">
      <c r="A191" s="69">
        <v>610000</v>
      </c>
      <c r="B191" s="36" t="s">
        <v>320</v>
      </c>
      <c r="C191" s="36" t="s">
        <v>46</v>
      </c>
      <c r="D191" s="70" t="s">
        <v>47</v>
      </c>
      <c r="E191" s="68" t="s">
        <v>48</v>
      </c>
      <c r="F191" s="38">
        <v>389</v>
      </c>
      <c r="G191" s="36">
        <v>28.5</v>
      </c>
      <c r="H191" s="38">
        <v>630</v>
      </c>
      <c r="I191" s="179">
        <v>0.61699999999999999</v>
      </c>
      <c r="J191" s="36">
        <v>0</v>
      </c>
      <c r="K191" s="36">
        <v>0</v>
      </c>
      <c r="L191" s="38">
        <v>630</v>
      </c>
      <c r="M191" s="37">
        <v>0.61746031746031749</v>
      </c>
      <c r="N191" s="36">
        <v>0</v>
      </c>
      <c r="O191" s="36">
        <v>2</v>
      </c>
      <c r="P191" s="36">
        <v>1</v>
      </c>
      <c r="Q191" s="36">
        <v>0.5</v>
      </c>
      <c r="R191" s="36">
        <v>25</v>
      </c>
      <c r="S191" s="36">
        <v>27</v>
      </c>
      <c r="T191" s="38">
        <v>362</v>
      </c>
      <c r="U191" s="38">
        <v>570</v>
      </c>
      <c r="V191" s="37">
        <v>0.63508771929824559</v>
      </c>
      <c r="W191" s="71" t="s">
        <v>737</v>
      </c>
    </row>
    <row r="192" spans="1:23" ht="15" x14ac:dyDescent="0.2">
      <c r="A192" s="69">
        <v>610002</v>
      </c>
      <c r="B192" s="36" t="s">
        <v>321</v>
      </c>
      <c r="C192" s="36" t="s">
        <v>46</v>
      </c>
      <c r="D192" s="70" t="s">
        <v>47</v>
      </c>
      <c r="E192" s="68" t="s">
        <v>48</v>
      </c>
      <c r="F192" s="38">
        <v>211</v>
      </c>
      <c r="G192" s="36">
        <v>13</v>
      </c>
      <c r="H192" s="38">
        <v>300</v>
      </c>
      <c r="I192" s="179">
        <v>0.70299999999999996</v>
      </c>
      <c r="J192" s="36">
        <v>0</v>
      </c>
      <c r="K192" s="36">
        <v>0</v>
      </c>
      <c r="L192" s="38">
        <v>300</v>
      </c>
      <c r="M192" s="37">
        <v>0.70333333333333337</v>
      </c>
      <c r="N192" s="36">
        <v>0</v>
      </c>
      <c r="O192" s="36">
        <v>1</v>
      </c>
      <c r="P192" s="36">
        <v>0</v>
      </c>
      <c r="Q192" s="36">
        <v>2</v>
      </c>
      <c r="R192" s="36">
        <v>10</v>
      </c>
      <c r="S192" s="36">
        <v>12</v>
      </c>
      <c r="T192" s="38">
        <v>199</v>
      </c>
      <c r="U192" s="38">
        <v>210</v>
      </c>
      <c r="V192" s="37">
        <v>0.94761904761904758</v>
      </c>
      <c r="W192" s="71" t="s">
        <v>735</v>
      </c>
    </row>
    <row r="193" spans="1:23" ht="15" x14ac:dyDescent="0.2">
      <c r="A193" s="69">
        <v>610005</v>
      </c>
      <c r="B193" s="36" t="s">
        <v>323</v>
      </c>
      <c r="C193" s="36" t="s">
        <v>46</v>
      </c>
      <c r="D193" s="70" t="s">
        <v>47</v>
      </c>
      <c r="E193" s="68" t="s">
        <v>48</v>
      </c>
      <c r="F193" s="38">
        <v>198</v>
      </c>
      <c r="G193" s="36">
        <v>26</v>
      </c>
      <c r="H193" s="38">
        <v>600</v>
      </c>
      <c r="I193" s="179">
        <v>0.33</v>
      </c>
      <c r="J193" s="36">
        <v>0</v>
      </c>
      <c r="K193" s="36">
        <v>0</v>
      </c>
      <c r="L193" s="38">
        <v>600</v>
      </c>
      <c r="M193" s="37">
        <v>0.33</v>
      </c>
      <c r="N193" s="36">
        <v>2</v>
      </c>
      <c r="O193" s="36">
        <v>2</v>
      </c>
      <c r="P193" s="36">
        <v>1</v>
      </c>
      <c r="Q193" s="36">
        <v>0</v>
      </c>
      <c r="R193" s="36">
        <v>21</v>
      </c>
      <c r="S193" s="36">
        <v>29</v>
      </c>
      <c r="T193" s="38">
        <v>169</v>
      </c>
      <c r="U193" s="38">
        <v>480</v>
      </c>
      <c r="V193" s="37">
        <v>0.35208333333333336</v>
      </c>
      <c r="W193" s="71" t="s">
        <v>737</v>
      </c>
    </row>
    <row r="194" spans="1:23" ht="15" x14ac:dyDescent="0.2">
      <c r="A194" s="110">
        <v>610368</v>
      </c>
      <c r="B194" s="111" t="s">
        <v>324</v>
      </c>
      <c r="C194" s="111" t="s">
        <v>46</v>
      </c>
      <c r="D194" s="109" t="s">
        <v>47</v>
      </c>
      <c r="E194" s="109" t="s">
        <v>48</v>
      </c>
      <c r="F194" s="113">
        <v>461</v>
      </c>
      <c r="G194" s="111">
        <v>32</v>
      </c>
      <c r="H194" s="113">
        <v>720</v>
      </c>
      <c r="I194" s="179">
        <v>0.64</v>
      </c>
      <c r="J194" s="111">
        <v>0</v>
      </c>
      <c r="K194" s="111">
        <v>0</v>
      </c>
      <c r="L194" s="113">
        <v>720</v>
      </c>
      <c r="M194" s="114">
        <v>0.64027777777777772</v>
      </c>
      <c r="N194" s="111">
        <v>7</v>
      </c>
      <c r="O194" s="111">
        <v>3</v>
      </c>
      <c r="P194" s="111">
        <v>1</v>
      </c>
      <c r="Q194" s="111">
        <v>1</v>
      </c>
      <c r="R194" s="111">
        <v>20</v>
      </c>
      <c r="S194" s="111">
        <v>101</v>
      </c>
      <c r="T194" s="113">
        <v>360</v>
      </c>
      <c r="U194" s="113">
        <v>450</v>
      </c>
      <c r="V194" s="114">
        <v>0.8</v>
      </c>
      <c r="W194" s="118" t="s">
        <v>735</v>
      </c>
    </row>
    <row r="195" spans="1:23" ht="15" x14ac:dyDescent="0.2">
      <c r="A195" s="69">
        <v>610006</v>
      </c>
      <c r="B195" s="36" t="s">
        <v>325</v>
      </c>
      <c r="C195" s="100" t="s">
        <v>46</v>
      </c>
      <c r="D195" s="70" t="s">
        <v>47</v>
      </c>
      <c r="E195" s="70" t="s">
        <v>48</v>
      </c>
      <c r="F195" s="38">
        <v>732</v>
      </c>
      <c r="G195" s="36">
        <v>27.5</v>
      </c>
      <c r="H195" s="38">
        <v>630</v>
      </c>
      <c r="I195" s="179">
        <v>1.161</v>
      </c>
      <c r="J195" s="100">
        <v>3</v>
      </c>
      <c r="K195" s="100">
        <v>0</v>
      </c>
      <c r="L195" s="38">
        <v>690</v>
      </c>
      <c r="M195" s="37">
        <v>1.0608695652173914</v>
      </c>
      <c r="N195" s="36">
        <v>1</v>
      </c>
      <c r="O195" s="36">
        <v>2</v>
      </c>
      <c r="P195" s="100">
        <v>0</v>
      </c>
      <c r="Q195" s="100">
        <v>3.5</v>
      </c>
      <c r="R195" s="100">
        <v>24</v>
      </c>
      <c r="S195" s="36">
        <v>55</v>
      </c>
      <c r="T195" s="38">
        <v>677</v>
      </c>
      <c r="U195" s="38">
        <v>540</v>
      </c>
      <c r="V195" s="37">
        <v>1.2537037037037038</v>
      </c>
      <c r="W195" s="71" t="s">
        <v>738</v>
      </c>
    </row>
    <row r="196" spans="1:23" ht="15" x14ac:dyDescent="0.2">
      <c r="A196" s="73">
        <v>610078</v>
      </c>
      <c r="B196" s="100" t="s">
        <v>327</v>
      </c>
      <c r="C196" s="100" t="s">
        <v>46</v>
      </c>
      <c r="D196" s="70" t="s">
        <v>47</v>
      </c>
      <c r="E196" s="70" t="s">
        <v>48</v>
      </c>
      <c r="F196" s="38">
        <v>681</v>
      </c>
      <c r="G196" s="100">
        <v>36.5</v>
      </c>
      <c r="H196" s="38">
        <v>840</v>
      </c>
      <c r="I196" s="179">
        <v>0.81</v>
      </c>
      <c r="J196" s="100">
        <v>0</v>
      </c>
      <c r="K196" s="100">
        <v>0</v>
      </c>
      <c r="L196" s="38">
        <v>840</v>
      </c>
      <c r="M196" s="37">
        <v>0.81071428571428572</v>
      </c>
      <c r="N196" s="100">
        <v>0</v>
      </c>
      <c r="O196" s="100">
        <v>3</v>
      </c>
      <c r="P196" s="100">
        <v>0</v>
      </c>
      <c r="Q196" s="100">
        <v>1.5</v>
      </c>
      <c r="R196" s="100">
        <v>32</v>
      </c>
      <c r="S196" s="100">
        <v>49</v>
      </c>
      <c r="T196" s="38">
        <v>632</v>
      </c>
      <c r="U196" s="38">
        <v>720</v>
      </c>
      <c r="V196" s="37">
        <v>0.87777777777777777</v>
      </c>
      <c r="W196" s="71" t="s">
        <v>735</v>
      </c>
    </row>
    <row r="197" spans="1:23" ht="15" x14ac:dyDescent="0.2">
      <c r="A197" s="69">
        <v>610121</v>
      </c>
      <c r="B197" s="36" t="s">
        <v>328</v>
      </c>
      <c r="C197" s="36" t="s">
        <v>46</v>
      </c>
      <c r="D197" s="70" t="s">
        <v>47</v>
      </c>
      <c r="E197" s="68" t="s">
        <v>48</v>
      </c>
      <c r="F197" s="38">
        <v>297</v>
      </c>
      <c r="G197" s="36">
        <v>24.5</v>
      </c>
      <c r="H197" s="38">
        <v>540</v>
      </c>
      <c r="I197" s="179">
        <v>0.55000000000000004</v>
      </c>
      <c r="J197" s="36">
        <v>0</v>
      </c>
      <c r="K197" s="36">
        <v>0</v>
      </c>
      <c r="L197" s="38">
        <v>540</v>
      </c>
      <c r="M197" s="37">
        <v>0.55000000000000004</v>
      </c>
      <c r="N197" s="36">
        <v>2</v>
      </c>
      <c r="O197" s="36">
        <v>2</v>
      </c>
      <c r="P197" s="36">
        <v>0</v>
      </c>
      <c r="Q197" s="36">
        <v>1.5</v>
      </c>
      <c r="R197" s="36">
        <v>19</v>
      </c>
      <c r="S197" s="36">
        <v>45</v>
      </c>
      <c r="T197" s="38">
        <v>252</v>
      </c>
      <c r="U197" s="38">
        <v>420</v>
      </c>
      <c r="V197" s="37">
        <v>0.6</v>
      </c>
      <c r="W197" s="71" t="s">
        <v>737</v>
      </c>
    </row>
    <row r="198" spans="1:23" ht="15" x14ac:dyDescent="0.2">
      <c r="A198" s="69">
        <v>610369</v>
      </c>
      <c r="B198" s="36" t="s">
        <v>329</v>
      </c>
      <c r="C198" s="36" t="s">
        <v>46</v>
      </c>
      <c r="D198" s="70" t="s">
        <v>47</v>
      </c>
      <c r="E198" s="68" t="s">
        <v>48</v>
      </c>
      <c r="F198" s="38">
        <v>295</v>
      </c>
      <c r="G198" s="36">
        <v>33</v>
      </c>
      <c r="H198" s="38">
        <v>750</v>
      </c>
      <c r="I198" s="179">
        <v>0.39300000000000002</v>
      </c>
      <c r="J198" s="36">
        <v>0</v>
      </c>
      <c r="K198" s="36">
        <v>0</v>
      </c>
      <c r="L198" s="38">
        <v>750</v>
      </c>
      <c r="M198" s="37">
        <v>0.39333333333333331</v>
      </c>
      <c r="N198" s="36">
        <v>3</v>
      </c>
      <c r="O198" s="36">
        <v>2</v>
      </c>
      <c r="P198" s="36">
        <v>1</v>
      </c>
      <c r="Q198" s="36">
        <v>1</v>
      </c>
      <c r="R198" s="36">
        <v>26</v>
      </c>
      <c r="S198" s="36">
        <v>50</v>
      </c>
      <c r="T198" s="38">
        <v>245</v>
      </c>
      <c r="U198" s="38">
        <v>600</v>
      </c>
      <c r="V198" s="37">
        <v>0.40833333333333333</v>
      </c>
      <c r="W198" s="71" t="s">
        <v>737</v>
      </c>
    </row>
    <row r="199" spans="1:23" ht="15" x14ac:dyDescent="0.2">
      <c r="A199" s="69">
        <v>610010</v>
      </c>
      <c r="B199" s="36" t="s">
        <v>330</v>
      </c>
      <c r="C199" s="100" t="s">
        <v>46</v>
      </c>
      <c r="D199" s="70" t="s">
        <v>47</v>
      </c>
      <c r="E199" s="70" t="s">
        <v>48</v>
      </c>
      <c r="F199" s="38">
        <v>311</v>
      </c>
      <c r="G199" s="36">
        <v>24.5</v>
      </c>
      <c r="H199" s="38">
        <v>540</v>
      </c>
      <c r="I199" s="179">
        <v>0.57499999999999996</v>
      </c>
      <c r="J199" s="36">
        <v>0</v>
      </c>
      <c r="K199" s="36">
        <v>0</v>
      </c>
      <c r="L199" s="38">
        <v>540</v>
      </c>
      <c r="M199" s="37">
        <v>0.57592592592592595</v>
      </c>
      <c r="N199" s="36">
        <v>3</v>
      </c>
      <c r="O199" s="36">
        <v>4</v>
      </c>
      <c r="P199" s="36">
        <v>0</v>
      </c>
      <c r="Q199" s="36">
        <v>1.5</v>
      </c>
      <c r="R199" s="36">
        <v>16</v>
      </c>
      <c r="S199" s="36">
        <v>75</v>
      </c>
      <c r="T199" s="38">
        <v>236</v>
      </c>
      <c r="U199" s="38">
        <v>360</v>
      </c>
      <c r="V199" s="37">
        <v>0.65555555555555556</v>
      </c>
      <c r="W199" s="71" t="s">
        <v>737</v>
      </c>
    </row>
    <row r="200" spans="1:23" ht="15" x14ac:dyDescent="0.2">
      <c r="A200" s="73">
        <v>610011</v>
      </c>
      <c r="B200" s="100" t="s">
        <v>331</v>
      </c>
      <c r="C200" s="100" t="s">
        <v>46</v>
      </c>
      <c r="D200" s="70" t="s">
        <v>47</v>
      </c>
      <c r="E200" s="70" t="s">
        <v>48</v>
      </c>
      <c r="F200" s="38">
        <v>781</v>
      </c>
      <c r="G200" s="100">
        <v>49</v>
      </c>
      <c r="H200" s="38">
        <v>1110</v>
      </c>
      <c r="I200" s="179">
        <v>0.70299999999999996</v>
      </c>
      <c r="J200" s="100">
        <v>0</v>
      </c>
      <c r="K200" s="100">
        <v>0</v>
      </c>
      <c r="L200" s="38">
        <v>1110</v>
      </c>
      <c r="M200" s="37">
        <v>0.70360360360360363</v>
      </c>
      <c r="N200" s="100">
        <v>5</v>
      </c>
      <c r="O200" s="100">
        <v>1</v>
      </c>
      <c r="P200" s="100">
        <v>2</v>
      </c>
      <c r="Q200" s="100">
        <v>0</v>
      </c>
      <c r="R200" s="100">
        <v>41</v>
      </c>
      <c r="S200" s="100">
        <v>48</v>
      </c>
      <c r="T200" s="38">
        <v>733</v>
      </c>
      <c r="U200" s="38">
        <v>930</v>
      </c>
      <c r="V200" s="37">
        <v>0.78817204301075272</v>
      </c>
      <c r="W200" s="71" t="s">
        <v>735</v>
      </c>
    </row>
    <row r="201" spans="1:23" ht="15" x14ac:dyDescent="0.2">
      <c r="A201" s="69">
        <v>610271</v>
      </c>
      <c r="B201" s="36" t="s">
        <v>332</v>
      </c>
      <c r="C201" s="100" t="s">
        <v>46</v>
      </c>
      <c r="D201" s="70" t="s">
        <v>47</v>
      </c>
      <c r="E201" s="70" t="s">
        <v>48</v>
      </c>
      <c r="F201" s="38">
        <v>300</v>
      </c>
      <c r="G201" s="36">
        <v>35</v>
      </c>
      <c r="H201" s="38">
        <v>780</v>
      </c>
      <c r="I201" s="179">
        <v>0.38400000000000001</v>
      </c>
      <c r="J201" s="100">
        <v>0</v>
      </c>
      <c r="K201" s="100">
        <v>0</v>
      </c>
      <c r="L201" s="38">
        <v>780</v>
      </c>
      <c r="M201" s="37">
        <v>0.38461538461538464</v>
      </c>
      <c r="N201" s="36">
        <v>0</v>
      </c>
      <c r="O201" s="36">
        <v>2</v>
      </c>
      <c r="P201" s="100">
        <v>4</v>
      </c>
      <c r="Q201" s="100">
        <v>0</v>
      </c>
      <c r="R201" s="100">
        <v>29</v>
      </c>
      <c r="S201" s="36">
        <v>17</v>
      </c>
      <c r="T201" s="38">
        <v>283</v>
      </c>
      <c r="U201" s="38">
        <v>660</v>
      </c>
      <c r="V201" s="37">
        <v>0.42878787878787877</v>
      </c>
      <c r="W201" s="71" t="s">
        <v>737</v>
      </c>
    </row>
    <row r="202" spans="1:23" ht="15" x14ac:dyDescent="0.2">
      <c r="A202" s="73">
        <v>610274</v>
      </c>
      <c r="B202" s="100" t="s">
        <v>333</v>
      </c>
      <c r="C202" s="100" t="s">
        <v>46</v>
      </c>
      <c r="D202" s="70" t="s">
        <v>47</v>
      </c>
      <c r="E202" s="70" t="s">
        <v>48</v>
      </c>
      <c r="F202" s="38">
        <v>265</v>
      </c>
      <c r="G202" s="100">
        <v>28</v>
      </c>
      <c r="H202" s="38">
        <v>630</v>
      </c>
      <c r="I202" s="179">
        <v>0.42</v>
      </c>
      <c r="J202" s="100">
        <v>0</v>
      </c>
      <c r="K202" s="100">
        <v>0</v>
      </c>
      <c r="L202" s="38">
        <v>630</v>
      </c>
      <c r="M202" s="37">
        <v>0.42063492063492064</v>
      </c>
      <c r="N202" s="100">
        <v>0</v>
      </c>
      <c r="O202" s="100">
        <v>2</v>
      </c>
      <c r="P202" s="100">
        <v>4</v>
      </c>
      <c r="Q202" s="100">
        <v>0</v>
      </c>
      <c r="R202" s="100">
        <v>22</v>
      </c>
      <c r="S202" s="100">
        <v>20</v>
      </c>
      <c r="T202" s="38">
        <v>245</v>
      </c>
      <c r="U202" s="38">
        <v>480</v>
      </c>
      <c r="V202" s="37">
        <v>0.51041666666666663</v>
      </c>
      <c r="W202" s="71" t="s">
        <v>737</v>
      </c>
    </row>
    <row r="203" spans="1:23" ht="15" x14ac:dyDescent="0.2">
      <c r="A203" s="73">
        <v>609805</v>
      </c>
      <c r="B203" s="100" t="s">
        <v>335</v>
      </c>
      <c r="C203" s="100" t="s">
        <v>46</v>
      </c>
      <c r="D203" s="70" t="s">
        <v>47</v>
      </c>
      <c r="E203" s="70" t="s">
        <v>48</v>
      </c>
      <c r="F203" s="38">
        <v>379</v>
      </c>
      <c r="G203" s="100">
        <v>30</v>
      </c>
      <c r="H203" s="38">
        <v>690</v>
      </c>
      <c r="I203" s="179">
        <v>0.54900000000000004</v>
      </c>
      <c r="J203" s="100">
        <v>0</v>
      </c>
      <c r="K203" s="100">
        <v>0</v>
      </c>
      <c r="L203" s="38">
        <v>690</v>
      </c>
      <c r="M203" s="37">
        <v>0.54927536231884055</v>
      </c>
      <c r="N203" s="100">
        <v>0</v>
      </c>
      <c r="O203" s="100">
        <v>2</v>
      </c>
      <c r="P203" s="100">
        <v>0</v>
      </c>
      <c r="Q203" s="100">
        <v>5</v>
      </c>
      <c r="R203" s="100">
        <v>23</v>
      </c>
      <c r="S203" s="100">
        <v>24</v>
      </c>
      <c r="T203" s="38">
        <v>355</v>
      </c>
      <c r="U203" s="38">
        <v>510</v>
      </c>
      <c r="V203" s="37">
        <v>0.69607843137254899</v>
      </c>
      <c r="W203" s="71" t="s">
        <v>735</v>
      </c>
    </row>
    <row r="204" spans="1:23" ht="15" x14ac:dyDescent="0.2">
      <c r="A204" s="69">
        <v>609865</v>
      </c>
      <c r="B204" s="36" t="s">
        <v>336</v>
      </c>
      <c r="C204" s="100" t="s">
        <v>46</v>
      </c>
      <c r="D204" s="70" t="s">
        <v>47</v>
      </c>
      <c r="E204" s="70" t="s">
        <v>48</v>
      </c>
      <c r="F204" s="38">
        <v>463</v>
      </c>
      <c r="G204" s="36">
        <v>29.5</v>
      </c>
      <c r="H204" s="38">
        <v>660</v>
      </c>
      <c r="I204" s="179">
        <v>0.70099999999999996</v>
      </c>
      <c r="J204" s="100">
        <v>0</v>
      </c>
      <c r="K204" s="100">
        <v>0</v>
      </c>
      <c r="L204" s="38">
        <v>660</v>
      </c>
      <c r="M204" s="37">
        <v>0.70151515151515154</v>
      </c>
      <c r="N204" s="36">
        <v>1</v>
      </c>
      <c r="O204" s="36">
        <v>3</v>
      </c>
      <c r="P204" s="100">
        <v>0</v>
      </c>
      <c r="Q204" s="100">
        <v>1.5</v>
      </c>
      <c r="R204" s="100">
        <v>24</v>
      </c>
      <c r="S204" s="36">
        <v>72</v>
      </c>
      <c r="T204" s="38">
        <v>391</v>
      </c>
      <c r="U204" s="38">
        <v>540</v>
      </c>
      <c r="V204" s="37">
        <v>0.72407407407407409</v>
      </c>
      <c r="W204" s="71" t="s">
        <v>735</v>
      </c>
    </row>
    <row r="205" spans="1:23" ht="15" x14ac:dyDescent="0.2">
      <c r="A205" s="73">
        <v>610015</v>
      </c>
      <c r="B205" s="100" t="s">
        <v>339</v>
      </c>
      <c r="C205" s="100" t="s">
        <v>46</v>
      </c>
      <c r="D205" s="70" t="s">
        <v>47</v>
      </c>
      <c r="E205" s="70" t="s">
        <v>48</v>
      </c>
      <c r="F205" s="38">
        <v>247</v>
      </c>
      <c r="G205" s="100">
        <v>23</v>
      </c>
      <c r="H205" s="38">
        <v>510</v>
      </c>
      <c r="I205" s="179">
        <v>0.48399999999999999</v>
      </c>
      <c r="J205" s="100">
        <v>0</v>
      </c>
      <c r="K205" s="100">
        <v>0</v>
      </c>
      <c r="L205" s="38">
        <v>510</v>
      </c>
      <c r="M205" s="37">
        <v>0.48431372549019608</v>
      </c>
      <c r="N205" s="100">
        <v>5</v>
      </c>
      <c r="O205" s="100">
        <v>2</v>
      </c>
      <c r="P205" s="100">
        <v>3</v>
      </c>
      <c r="Q205" s="100">
        <v>0</v>
      </c>
      <c r="R205" s="100">
        <v>13</v>
      </c>
      <c r="S205" s="100">
        <v>66</v>
      </c>
      <c r="T205" s="38">
        <v>181</v>
      </c>
      <c r="U205" s="38">
        <v>300</v>
      </c>
      <c r="V205" s="37">
        <v>0.60333333333333339</v>
      </c>
      <c r="W205" s="71" t="s">
        <v>737</v>
      </c>
    </row>
    <row r="206" spans="1:23" ht="15" x14ac:dyDescent="0.2">
      <c r="A206" s="69">
        <v>609920</v>
      </c>
      <c r="B206" s="36" t="s">
        <v>340</v>
      </c>
      <c r="C206" s="100" t="s">
        <v>46</v>
      </c>
      <c r="D206" s="70" t="s">
        <v>47</v>
      </c>
      <c r="E206" s="70" t="s">
        <v>48</v>
      </c>
      <c r="F206" s="38">
        <v>439</v>
      </c>
      <c r="G206" s="36">
        <v>30.5</v>
      </c>
      <c r="H206" s="38">
        <v>690</v>
      </c>
      <c r="I206" s="179">
        <v>0.63600000000000001</v>
      </c>
      <c r="J206" s="100">
        <v>0</v>
      </c>
      <c r="K206" s="100">
        <v>0</v>
      </c>
      <c r="L206" s="38">
        <v>690</v>
      </c>
      <c r="M206" s="37">
        <v>0.63623188405797104</v>
      </c>
      <c r="N206" s="36">
        <v>0</v>
      </c>
      <c r="O206" s="36">
        <v>2</v>
      </c>
      <c r="P206" s="100">
        <v>0</v>
      </c>
      <c r="Q206" s="100">
        <v>1.5</v>
      </c>
      <c r="R206" s="100">
        <v>27</v>
      </c>
      <c r="S206" s="36">
        <v>20</v>
      </c>
      <c r="T206" s="38">
        <v>419</v>
      </c>
      <c r="U206" s="38">
        <v>600</v>
      </c>
      <c r="V206" s="37">
        <v>0.69833333333333336</v>
      </c>
      <c r="W206" s="71" t="s">
        <v>735</v>
      </c>
    </row>
    <row r="207" spans="1:23" ht="15" x14ac:dyDescent="0.2">
      <c r="A207" s="73">
        <v>610084</v>
      </c>
      <c r="B207" s="100" t="s">
        <v>341</v>
      </c>
      <c r="C207" s="100" t="s">
        <v>46</v>
      </c>
      <c r="D207" s="70" t="s">
        <v>47</v>
      </c>
      <c r="E207" s="70" t="s">
        <v>342</v>
      </c>
      <c r="F207" s="38">
        <v>212</v>
      </c>
      <c r="G207" s="100">
        <v>10</v>
      </c>
      <c r="H207" s="38">
        <v>210</v>
      </c>
      <c r="I207" s="179">
        <v>1.0089999999999999</v>
      </c>
      <c r="J207" s="100">
        <v>0</v>
      </c>
      <c r="K207" s="100">
        <v>0</v>
      </c>
      <c r="L207" s="38">
        <v>210</v>
      </c>
      <c r="M207" s="37">
        <v>1.0095238095238095</v>
      </c>
      <c r="N207" s="100">
        <v>0</v>
      </c>
      <c r="O207" s="100">
        <v>0</v>
      </c>
      <c r="P207" s="100">
        <v>0</v>
      </c>
      <c r="Q207" s="100">
        <v>0</v>
      </c>
      <c r="R207" s="100">
        <v>10</v>
      </c>
      <c r="S207" s="100">
        <v>0</v>
      </c>
      <c r="T207" s="38">
        <v>212</v>
      </c>
      <c r="U207" s="38">
        <v>210</v>
      </c>
      <c r="V207" s="37">
        <v>1.0095238095238095</v>
      </c>
      <c r="W207" s="71" t="s">
        <v>735</v>
      </c>
    </row>
    <row r="208" spans="1:23" ht="15" x14ac:dyDescent="0.2">
      <c r="A208" s="69">
        <v>609925</v>
      </c>
      <c r="B208" s="36" t="s">
        <v>343</v>
      </c>
      <c r="C208" s="36" t="s">
        <v>46</v>
      </c>
      <c r="D208" s="70" t="s">
        <v>47</v>
      </c>
      <c r="E208" s="68" t="s">
        <v>48</v>
      </c>
      <c r="F208" s="38">
        <v>213</v>
      </c>
      <c r="G208" s="100">
        <v>37</v>
      </c>
      <c r="H208" s="38">
        <v>840</v>
      </c>
      <c r="I208" s="179">
        <v>0.253</v>
      </c>
      <c r="J208" s="36">
        <v>0</v>
      </c>
      <c r="K208" s="100">
        <v>0</v>
      </c>
      <c r="L208" s="38">
        <v>840</v>
      </c>
      <c r="M208" s="37">
        <v>0.25357142857142856</v>
      </c>
      <c r="N208" s="36">
        <v>0</v>
      </c>
      <c r="O208" s="36">
        <v>2</v>
      </c>
      <c r="P208" s="36">
        <v>6</v>
      </c>
      <c r="Q208" s="36">
        <v>2</v>
      </c>
      <c r="R208" s="36">
        <v>27</v>
      </c>
      <c r="S208" s="36">
        <v>20</v>
      </c>
      <c r="T208" s="38">
        <v>193</v>
      </c>
      <c r="U208" s="38">
        <v>600</v>
      </c>
      <c r="V208" s="37">
        <v>0.32166666666666666</v>
      </c>
      <c r="W208" s="71" t="s">
        <v>737</v>
      </c>
    </row>
    <row r="209" spans="1:23" ht="15" x14ac:dyDescent="0.2">
      <c r="A209" s="69">
        <v>610016</v>
      </c>
      <c r="B209" s="36" t="s">
        <v>344</v>
      </c>
      <c r="C209" s="36" t="s">
        <v>46</v>
      </c>
      <c r="D209" s="70" t="s">
        <v>47</v>
      </c>
      <c r="E209" s="68" t="s">
        <v>100</v>
      </c>
      <c r="F209" s="38">
        <v>278</v>
      </c>
      <c r="G209" s="36">
        <v>10.5</v>
      </c>
      <c r="H209" s="38">
        <v>240</v>
      </c>
      <c r="I209" s="179">
        <v>1.1579999999999999</v>
      </c>
      <c r="J209" s="36">
        <v>2</v>
      </c>
      <c r="K209" s="36">
        <v>0</v>
      </c>
      <c r="L209" s="38">
        <v>270</v>
      </c>
      <c r="M209" s="37">
        <v>1.0296296296296297</v>
      </c>
      <c r="N209" s="36">
        <v>0</v>
      </c>
      <c r="O209" s="36">
        <v>0</v>
      </c>
      <c r="P209" s="36">
        <v>0</v>
      </c>
      <c r="Q209" s="36">
        <v>2.5</v>
      </c>
      <c r="R209" s="36">
        <v>10</v>
      </c>
      <c r="S209" s="36">
        <v>0</v>
      </c>
      <c r="T209" s="38">
        <v>278</v>
      </c>
      <c r="U209" s="38">
        <v>210</v>
      </c>
      <c r="V209" s="37">
        <v>1.3238095238095238</v>
      </c>
      <c r="W209" s="71" t="s">
        <v>738</v>
      </c>
    </row>
    <row r="210" spans="1:23" ht="15" x14ac:dyDescent="0.2">
      <c r="A210" s="69">
        <v>610019</v>
      </c>
      <c r="B210" s="36" t="s">
        <v>349</v>
      </c>
      <c r="C210" s="100" t="s">
        <v>46</v>
      </c>
      <c r="D210" s="70" t="s">
        <v>47</v>
      </c>
      <c r="E210" s="70" t="s">
        <v>48</v>
      </c>
      <c r="F210" s="38">
        <v>247</v>
      </c>
      <c r="G210" s="36">
        <v>21</v>
      </c>
      <c r="H210" s="38">
        <v>480</v>
      </c>
      <c r="I210" s="179">
        <v>0.51400000000000001</v>
      </c>
      <c r="J210" s="36">
        <v>0</v>
      </c>
      <c r="K210" s="36">
        <v>0</v>
      </c>
      <c r="L210" s="38">
        <v>480</v>
      </c>
      <c r="M210" s="37">
        <v>0.51458333333333328</v>
      </c>
      <c r="N210" s="36">
        <v>3</v>
      </c>
      <c r="O210" s="36">
        <v>2</v>
      </c>
      <c r="P210" s="36">
        <v>0</v>
      </c>
      <c r="Q210" s="36">
        <v>0</v>
      </c>
      <c r="R210" s="36">
        <v>16</v>
      </c>
      <c r="S210" s="36">
        <v>52</v>
      </c>
      <c r="T210" s="38">
        <v>195</v>
      </c>
      <c r="U210" s="38">
        <v>360</v>
      </c>
      <c r="V210" s="37">
        <v>0.54166666666666663</v>
      </c>
      <c r="W210" s="71" t="s">
        <v>737</v>
      </c>
    </row>
    <row r="211" spans="1:23" ht="15" x14ac:dyDescent="0.2">
      <c r="A211" s="110">
        <v>610022</v>
      </c>
      <c r="B211" s="111" t="s">
        <v>350</v>
      </c>
      <c r="C211" s="111" t="s">
        <v>46</v>
      </c>
      <c r="D211" s="109" t="s">
        <v>47</v>
      </c>
      <c r="E211" s="109" t="s">
        <v>48</v>
      </c>
      <c r="F211" s="113">
        <v>716</v>
      </c>
      <c r="G211" s="111">
        <v>46</v>
      </c>
      <c r="H211" s="113">
        <v>1050</v>
      </c>
      <c r="I211" s="179">
        <v>0.68100000000000005</v>
      </c>
      <c r="J211" s="111">
        <v>0</v>
      </c>
      <c r="K211" s="111">
        <v>0</v>
      </c>
      <c r="L211" s="113">
        <v>1050</v>
      </c>
      <c r="M211" s="114">
        <v>0.6819047619047619</v>
      </c>
      <c r="N211" s="111">
        <v>8</v>
      </c>
      <c r="O211" s="111">
        <v>2</v>
      </c>
      <c r="P211" s="111">
        <v>2</v>
      </c>
      <c r="Q211" s="111">
        <v>2</v>
      </c>
      <c r="R211" s="111">
        <v>32</v>
      </c>
      <c r="S211" s="111">
        <v>106</v>
      </c>
      <c r="T211" s="113">
        <v>610</v>
      </c>
      <c r="U211" s="113">
        <v>720</v>
      </c>
      <c r="V211" s="114">
        <v>0.84722222222222221</v>
      </c>
      <c r="W211" s="118" t="s">
        <v>735</v>
      </c>
    </row>
    <row r="212" spans="1:23" ht="15" x14ac:dyDescent="0.2">
      <c r="A212" s="69">
        <v>610299</v>
      </c>
      <c r="B212" s="36" t="s">
        <v>351</v>
      </c>
      <c r="C212" s="36" t="s">
        <v>46</v>
      </c>
      <c r="D212" s="70" t="s">
        <v>47</v>
      </c>
      <c r="E212" s="68" t="s">
        <v>48</v>
      </c>
      <c r="F212" s="38">
        <v>245</v>
      </c>
      <c r="G212" s="36">
        <v>36</v>
      </c>
      <c r="H212" s="38">
        <v>810</v>
      </c>
      <c r="I212" s="179">
        <v>0.30199999999999999</v>
      </c>
      <c r="J212" s="36">
        <v>0</v>
      </c>
      <c r="K212" s="36">
        <v>0</v>
      </c>
      <c r="L212" s="38">
        <v>810</v>
      </c>
      <c r="M212" s="37">
        <v>0.30246913580246915</v>
      </c>
      <c r="N212" s="36">
        <v>0</v>
      </c>
      <c r="O212" s="36">
        <v>2</v>
      </c>
      <c r="P212" s="36">
        <v>6</v>
      </c>
      <c r="Q212" s="36">
        <v>0</v>
      </c>
      <c r="R212" s="36">
        <v>28</v>
      </c>
      <c r="S212" s="36">
        <v>17</v>
      </c>
      <c r="T212" s="38">
        <v>228</v>
      </c>
      <c r="U212" s="38">
        <v>630</v>
      </c>
      <c r="V212" s="37">
        <v>0.3619047619047619</v>
      </c>
      <c r="W212" s="71" t="s">
        <v>737</v>
      </c>
    </row>
    <row r="213" spans="1:23" ht="15" x14ac:dyDescent="0.2">
      <c r="A213" s="69">
        <v>610026</v>
      </c>
      <c r="B213" s="100" t="s">
        <v>353</v>
      </c>
      <c r="C213" s="100" t="s">
        <v>46</v>
      </c>
      <c r="D213" s="70" t="s">
        <v>47</v>
      </c>
      <c r="E213" s="68" t="s">
        <v>48</v>
      </c>
      <c r="F213" s="38">
        <v>668</v>
      </c>
      <c r="G213" s="36">
        <v>45.5</v>
      </c>
      <c r="H213" s="38">
        <v>1050</v>
      </c>
      <c r="I213" s="179">
        <v>0.63600000000000001</v>
      </c>
      <c r="J213" s="36">
        <v>0</v>
      </c>
      <c r="K213" s="36">
        <v>0</v>
      </c>
      <c r="L213" s="38">
        <v>1050</v>
      </c>
      <c r="M213" s="37">
        <v>0.6361904761904762</v>
      </c>
      <c r="N213" s="36">
        <v>7</v>
      </c>
      <c r="O213" s="36">
        <v>1</v>
      </c>
      <c r="P213" s="36">
        <v>2</v>
      </c>
      <c r="Q213" s="36">
        <v>2.5</v>
      </c>
      <c r="R213" s="36">
        <v>33</v>
      </c>
      <c r="S213" s="36">
        <v>68</v>
      </c>
      <c r="T213" s="38">
        <v>600</v>
      </c>
      <c r="U213" s="38">
        <v>750</v>
      </c>
      <c r="V213" s="37">
        <v>0.8</v>
      </c>
      <c r="W213" s="71" t="s">
        <v>735</v>
      </c>
    </row>
    <row r="214" spans="1:23" ht="15" x14ac:dyDescent="0.2">
      <c r="A214" s="110">
        <v>610027</v>
      </c>
      <c r="B214" s="111" t="s">
        <v>354</v>
      </c>
      <c r="C214" s="111" t="s">
        <v>46</v>
      </c>
      <c r="D214" s="109" t="s">
        <v>47</v>
      </c>
      <c r="E214" s="109" t="s">
        <v>48</v>
      </c>
      <c r="F214" s="113">
        <v>249</v>
      </c>
      <c r="G214" s="111">
        <v>20</v>
      </c>
      <c r="H214" s="113">
        <v>450</v>
      </c>
      <c r="I214" s="179">
        <v>0.55300000000000005</v>
      </c>
      <c r="J214" s="111">
        <v>2</v>
      </c>
      <c r="K214" s="111">
        <v>0</v>
      </c>
      <c r="L214" s="113">
        <v>480</v>
      </c>
      <c r="M214" s="114">
        <v>0.51875000000000004</v>
      </c>
      <c r="N214" s="111">
        <v>0</v>
      </c>
      <c r="O214" s="111">
        <v>1</v>
      </c>
      <c r="P214" s="111">
        <v>0</v>
      </c>
      <c r="Q214" s="111">
        <v>2</v>
      </c>
      <c r="R214" s="111">
        <v>19</v>
      </c>
      <c r="S214" s="111">
        <v>17</v>
      </c>
      <c r="T214" s="113">
        <v>232</v>
      </c>
      <c r="U214" s="113">
        <v>420</v>
      </c>
      <c r="V214" s="114">
        <v>0.55238095238095242</v>
      </c>
      <c r="W214" s="118" t="s">
        <v>737</v>
      </c>
    </row>
    <row r="215" spans="1:23" ht="15" x14ac:dyDescent="0.2">
      <c r="A215" s="69">
        <v>610030</v>
      </c>
      <c r="B215" s="36" t="s">
        <v>355</v>
      </c>
      <c r="C215" s="36" t="s">
        <v>46</v>
      </c>
      <c r="D215" s="70" t="s">
        <v>47</v>
      </c>
      <c r="E215" s="68" t="s">
        <v>48</v>
      </c>
      <c r="F215" s="38">
        <v>250</v>
      </c>
      <c r="G215" s="36">
        <v>32.5</v>
      </c>
      <c r="H215" s="38">
        <v>750</v>
      </c>
      <c r="I215" s="179">
        <v>0.33300000000000002</v>
      </c>
      <c r="J215" s="36">
        <v>0</v>
      </c>
      <c r="K215" s="36">
        <v>0</v>
      </c>
      <c r="L215" s="38">
        <v>750</v>
      </c>
      <c r="M215" s="37">
        <v>0.33333333333333331</v>
      </c>
      <c r="N215" s="36">
        <v>1</v>
      </c>
      <c r="O215" s="36">
        <v>2</v>
      </c>
      <c r="P215" s="36">
        <v>3</v>
      </c>
      <c r="Q215" s="36">
        <v>1.5</v>
      </c>
      <c r="R215" s="36">
        <v>25</v>
      </c>
      <c r="S215" s="36">
        <v>48</v>
      </c>
      <c r="T215" s="38">
        <v>202</v>
      </c>
      <c r="U215" s="38">
        <v>570</v>
      </c>
      <c r="V215" s="37">
        <v>0.35438596491228069</v>
      </c>
      <c r="W215" s="71" t="s">
        <v>737</v>
      </c>
    </row>
    <row r="216" spans="1:23" ht="15" x14ac:dyDescent="0.2">
      <c r="A216" s="69">
        <v>609869</v>
      </c>
      <c r="B216" s="36" t="s">
        <v>358</v>
      </c>
      <c r="C216" s="36" t="s">
        <v>46</v>
      </c>
      <c r="D216" s="70" t="s">
        <v>47</v>
      </c>
      <c r="E216" s="68" t="s">
        <v>48</v>
      </c>
      <c r="F216" s="38">
        <v>174</v>
      </c>
      <c r="G216" s="36">
        <v>24</v>
      </c>
      <c r="H216" s="38">
        <v>540</v>
      </c>
      <c r="I216" s="179">
        <v>0.32200000000000001</v>
      </c>
      <c r="J216" s="36">
        <v>0</v>
      </c>
      <c r="K216" s="36">
        <v>0</v>
      </c>
      <c r="L216" s="38">
        <v>540</v>
      </c>
      <c r="M216" s="37">
        <v>0.32222222222222224</v>
      </c>
      <c r="N216" s="36">
        <v>0</v>
      </c>
      <c r="O216" s="36">
        <v>2</v>
      </c>
      <c r="P216" s="36">
        <v>2</v>
      </c>
      <c r="Q216" s="36">
        <v>0</v>
      </c>
      <c r="R216" s="36">
        <v>20</v>
      </c>
      <c r="S216" s="36">
        <v>13</v>
      </c>
      <c r="T216" s="38">
        <v>161</v>
      </c>
      <c r="U216" s="38">
        <v>450</v>
      </c>
      <c r="V216" s="37">
        <v>0.35777777777777775</v>
      </c>
      <c r="W216" s="71" t="s">
        <v>737</v>
      </c>
    </row>
    <row r="217" spans="1:23" ht="15" x14ac:dyDescent="0.2">
      <c r="A217" s="69">
        <v>609993</v>
      </c>
      <c r="B217" s="36" t="s">
        <v>359</v>
      </c>
      <c r="C217" s="36" t="s">
        <v>46</v>
      </c>
      <c r="D217" s="70" t="s">
        <v>47</v>
      </c>
      <c r="E217" s="68" t="s">
        <v>48</v>
      </c>
      <c r="F217" s="38">
        <v>324</v>
      </c>
      <c r="G217" s="36">
        <v>28</v>
      </c>
      <c r="H217" s="38">
        <v>630</v>
      </c>
      <c r="I217" s="179">
        <v>0.51400000000000001</v>
      </c>
      <c r="J217" s="36">
        <v>0</v>
      </c>
      <c r="K217" s="36">
        <v>0</v>
      </c>
      <c r="L217" s="38">
        <v>630</v>
      </c>
      <c r="M217" s="37">
        <v>0.51428571428571423</v>
      </c>
      <c r="N217" s="36">
        <v>2</v>
      </c>
      <c r="O217" s="36">
        <v>2</v>
      </c>
      <c r="P217" s="36">
        <v>1</v>
      </c>
      <c r="Q217" s="36">
        <v>1</v>
      </c>
      <c r="R217" s="36">
        <v>22</v>
      </c>
      <c r="S217" s="36">
        <v>28</v>
      </c>
      <c r="T217" s="38">
        <v>296</v>
      </c>
      <c r="U217" s="38">
        <v>480</v>
      </c>
      <c r="V217" s="37">
        <v>0.6166666666666667</v>
      </c>
      <c r="W217" s="71" t="s">
        <v>737</v>
      </c>
    </row>
    <row r="218" spans="1:23" ht="15" x14ac:dyDescent="0.2">
      <c r="A218" s="69">
        <v>610033</v>
      </c>
      <c r="B218" s="36" t="s">
        <v>360</v>
      </c>
      <c r="C218" s="36" t="s">
        <v>46</v>
      </c>
      <c r="D218" s="70" t="s">
        <v>47</v>
      </c>
      <c r="E218" s="68" t="s">
        <v>100</v>
      </c>
      <c r="F218" s="38">
        <v>469</v>
      </c>
      <c r="G218" s="36">
        <v>24</v>
      </c>
      <c r="H218" s="38">
        <v>540</v>
      </c>
      <c r="I218" s="179">
        <v>0.86799999999999999</v>
      </c>
      <c r="J218" s="36">
        <v>0</v>
      </c>
      <c r="K218" s="36">
        <v>0</v>
      </c>
      <c r="L218" s="38">
        <v>540</v>
      </c>
      <c r="M218" s="37">
        <v>0.86851851851851847</v>
      </c>
      <c r="N218" s="36">
        <v>0</v>
      </c>
      <c r="O218" s="36">
        <v>0</v>
      </c>
      <c r="P218" s="36">
        <v>0</v>
      </c>
      <c r="Q218" s="36">
        <v>4</v>
      </c>
      <c r="R218" s="36">
        <v>20</v>
      </c>
      <c r="S218" s="36">
        <v>0</v>
      </c>
      <c r="T218" s="38">
        <v>469</v>
      </c>
      <c r="U218" s="38">
        <v>450</v>
      </c>
      <c r="V218" s="37">
        <v>1.0422222222222222</v>
      </c>
      <c r="W218" s="71" t="s">
        <v>735</v>
      </c>
    </row>
    <row r="219" spans="1:23" ht="15" x14ac:dyDescent="0.2">
      <c r="A219" s="69">
        <v>610520</v>
      </c>
      <c r="B219" s="36" t="s">
        <v>361</v>
      </c>
      <c r="C219" s="36" t="s">
        <v>46</v>
      </c>
      <c r="D219" s="70" t="s">
        <v>47</v>
      </c>
      <c r="E219" s="68" t="s">
        <v>48</v>
      </c>
      <c r="F219" s="38">
        <v>580</v>
      </c>
      <c r="G219" s="36">
        <v>43</v>
      </c>
      <c r="H219" s="38">
        <v>990</v>
      </c>
      <c r="I219" s="179">
        <v>0.58499999999999996</v>
      </c>
      <c r="J219" s="36">
        <v>0</v>
      </c>
      <c r="K219" s="36">
        <v>0</v>
      </c>
      <c r="L219" s="38">
        <v>990</v>
      </c>
      <c r="M219" s="37">
        <v>0.58585858585858586</v>
      </c>
      <c r="N219" s="36">
        <v>3</v>
      </c>
      <c r="O219" s="36">
        <v>2</v>
      </c>
      <c r="P219" s="36">
        <v>0</v>
      </c>
      <c r="Q219" s="36">
        <v>1</v>
      </c>
      <c r="R219" s="36">
        <v>37</v>
      </c>
      <c r="S219" s="36">
        <v>81</v>
      </c>
      <c r="T219" s="38">
        <v>499</v>
      </c>
      <c r="U219" s="38">
        <v>840</v>
      </c>
      <c r="V219" s="37">
        <v>0.59404761904761905</v>
      </c>
      <c r="W219" s="71" t="s">
        <v>737</v>
      </c>
    </row>
    <row r="220" spans="1:23" ht="15" x14ac:dyDescent="0.2">
      <c r="A220" s="69">
        <v>610208</v>
      </c>
      <c r="B220" s="36" t="s">
        <v>362</v>
      </c>
      <c r="C220" s="100" t="s">
        <v>46</v>
      </c>
      <c r="D220" s="70" t="s">
        <v>47</v>
      </c>
      <c r="E220" s="70" t="s">
        <v>48</v>
      </c>
      <c r="F220" s="38">
        <v>332</v>
      </c>
      <c r="G220" s="36">
        <v>27</v>
      </c>
      <c r="H220" s="38">
        <v>600</v>
      </c>
      <c r="I220" s="179">
        <v>0.55300000000000005</v>
      </c>
      <c r="J220" s="100">
        <v>0</v>
      </c>
      <c r="K220" s="100">
        <v>0</v>
      </c>
      <c r="L220" s="38">
        <v>600</v>
      </c>
      <c r="M220" s="37">
        <v>0.55333333333333334</v>
      </c>
      <c r="N220" s="36">
        <v>0</v>
      </c>
      <c r="O220" s="36">
        <v>2</v>
      </c>
      <c r="P220" s="100">
        <v>2</v>
      </c>
      <c r="Q220" s="100">
        <v>1</v>
      </c>
      <c r="R220" s="100">
        <v>22</v>
      </c>
      <c r="S220" s="36">
        <v>22</v>
      </c>
      <c r="T220" s="38">
        <v>310</v>
      </c>
      <c r="U220" s="38">
        <v>480</v>
      </c>
      <c r="V220" s="37">
        <v>0.64583333333333337</v>
      </c>
      <c r="W220" s="71" t="s">
        <v>737</v>
      </c>
    </row>
    <row r="221" spans="1:23" ht="15" x14ac:dyDescent="0.2">
      <c r="A221" s="69">
        <v>610034</v>
      </c>
      <c r="B221" s="36" t="s">
        <v>363</v>
      </c>
      <c r="C221" s="36" t="s">
        <v>46</v>
      </c>
      <c r="D221" s="70" t="s">
        <v>47</v>
      </c>
      <c r="E221" s="68" t="s">
        <v>48</v>
      </c>
      <c r="F221" s="38">
        <v>216</v>
      </c>
      <c r="G221" s="36">
        <v>41</v>
      </c>
      <c r="H221" s="38">
        <v>930</v>
      </c>
      <c r="I221" s="179">
        <v>0.23200000000000001</v>
      </c>
      <c r="J221" s="36">
        <v>0</v>
      </c>
      <c r="K221" s="36">
        <v>0</v>
      </c>
      <c r="L221" s="38">
        <v>930</v>
      </c>
      <c r="M221" s="37">
        <v>0.23225806451612904</v>
      </c>
      <c r="N221" s="36">
        <v>0</v>
      </c>
      <c r="O221" s="36">
        <v>2</v>
      </c>
      <c r="P221" s="36">
        <v>6</v>
      </c>
      <c r="Q221" s="36">
        <v>6</v>
      </c>
      <c r="R221" s="36">
        <v>27</v>
      </c>
      <c r="S221" s="36">
        <v>29</v>
      </c>
      <c r="T221" s="38">
        <v>187</v>
      </c>
      <c r="U221" s="38">
        <v>600</v>
      </c>
      <c r="V221" s="37">
        <v>0.31166666666666665</v>
      </c>
      <c r="W221" s="71" t="s">
        <v>737</v>
      </c>
    </row>
    <row r="222" spans="1:23" ht="15" x14ac:dyDescent="0.2">
      <c r="A222" s="69">
        <v>610291</v>
      </c>
      <c r="B222" s="36" t="s">
        <v>364</v>
      </c>
      <c r="C222" s="36" t="s">
        <v>46</v>
      </c>
      <c r="D222" s="70" t="s">
        <v>47</v>
      </c>
      <c r="E222" s="68" t="s">
        <v>48</v>
      </c>
      <c r="F222" s="38">
        <v>665</v>
      </c>
      <c r="G222" s="36">
        <v>22</v>
      </c>
      <c r="H222" s="38">
        <v>480</v>
      </c>
      <c r="I222" s="179">
        <v>1.385</v>
      </c>
      <c r="J222" s="36">
        <v>12</v>
      </c>
      <c r="K222" s="36">
        <v>0</v>
      </c>
      <c r="L222" s="38">
        <v>780</v>
      </c>
      <c r="M222" s="37">
        <v>0.85256410256410253</v>
      </c>
      <c r="N222" s="36">
        <v>0</v>
      </c>
      <c r="O222" s="36">
        <v>0</v>
      </c>
      <c r="P222" s="36">
        <v>0</v>
      </c>
      <c r="Q222" s="36">
        <v>0</v>
      </c>
      <c r="R222" s="36">
        <v>34</v>
      </c>
      <c r="S222" s="36">
        <v>0</v>
      </c>
      <c r="T222" s="38">
        <v>665</v>
      </c>
      <c r="U222" s="38">
        <v>780</v>
      </c>
      <c r="V222" s="37">
        <v>0.85256410256410253</v>
      </c>
      <c r="W222" s="71" t="s">
        <v>735</v>
      </c>
    </row>
    <row r="223" spans="1:23" ht="15" x14ac:dyDescent="0.2">
      <c r="A223" s="69">
        <v>610305</v>
      </c>
      <c r="B223" s="36" t="s">
        <v>365</v>
      </c>
      <c r="C223" s="36" t="s">
        <v>46</v>
      </c>
      <c r="D223" s="70" t="s">
        <v>47</v>
      </c>
      <c r="E223" s="68" t="s">
        <v>48</v>
      </c>
      <c r="F223" s="38">
        <v>365</v>
      </c>
      <c r="G223" s="36">
        <v>43</v>
      </c>
      <c r="H223" s="38">
        <v>990</v>
      </c>
      <c r="I223" s="179">
        <v>0.36799999999999999</v>
      </c>
      <c r="J223" s="36">
        <v>0</v>
      </c>
      <c r="K223" s="36">
        <v>0</v>
      </c>
      <c r="L223" s="38">
        <v>990</v>
      </c>
      <c r="M223" s="37">
        <v>0.36868686868686867</v>
      </c>
      <c r="N223" s="36">
        <v>3</v>
      </c>
      <c r="O223" s="36">
        <v>3</v>
      </c>
      <c r="P223" s="36">
        <v>1</v>
      </c>
      <c r="Q223" s="36">
        <v>0</v>
      </c>
      <c r="R223" s="36">
        <v>36</v>
      </c>
      <c r="S223" s="100">
        <v>56</v>
      </c>
      <c r="T223" s="38">
        <v>309</v>
      </c>
      <c r="U223" s="38">
        <v>810</v>
      </c>
      <c r="V223" s="37">
        <v>0.38148148148148148</v>
      </c>
      <c r="W223" s="71" t="s">
        <v>737</v>
      </c>
    </row>
    <row r="224" spans="1:23" ht="15" x14ac:dyDescent="0.2">
      <c r="A224" s="73">
        <v>610298</v>
      </c>
      <c r="B224" s="100" t="s">
        <v>366</v>
      </c>
      <c r="C224" s="100" t="s">
        <v>46</v>
      </c>
      <c r="D224" s="70" t="s">
        <v>47</v>
      </c>
      <c r="E224" s="70" t="s">
        <v>48</v>
      </c>
      <c r="F224" s="38">
        <v>280</v>
      </c>
      <c r="G224" s="100">
        <v>18</v>
      </c>
      <c r="H224" s="38">
        <v>390</v>
      </c>
      <c r="I224" s="179">
        <v>0.71699999999999997</v>
      </c>
      <c r="J224" s="100">
        <v>0</v>
      </c>
      <c r="K224" s="100">
        <v>0</v>
      </c>
      <c r="L224" s="38">
        <v>390</v>
      </c>
      <c r="M224" s="37">
        <v>0.71794871794871795</v>
      </c>
      <c r="N224" s="100">
        <v>0</v>
      </c>
      <c r="O224" s="100">
        <v>2</v>
      </c>
      <c r="P224" s="100">
        <v>1</v>
      </c>
      <c r="Q224" s="100">
        <v>0</v>
      </c>
      <c r="R224" s="100">
        <v>15</v>
      </c>
      <c r="S224" s="100">
        <v>39</v>
      </c>
      <c r="T224" s="38">
        <v>241</v>
      </c>
      <c r="U224" s="38">
        <v>330</v>
      </c>
      <c r="V224" s="37">
        <v>0.73030303030303034</v>
      </c>
      <c r="W224" s="71" t="s">
        <v>735</v>
      </c>
    </row>
    <row r="225" spans="1:23" ht="15" x14ac:dyDescent="0.2">
      <c r="A225" s="73">
        <v>610036</v>
      </c>
      <c r="B225" s="100" t="s">
        <v>367</v>
      </c>
      <c r="C225" s="100" t="s">
        <v>46</v>
      </c>
      <c r="D225" s="70" t="s">
        <v>47</v>
      </c>
      <c r="E225" s="70" t="s">
        <v>48</v>
      </c>
      <c r="F225" s="38">
        <v>401</v>
      </c>
      <c r="G225" s="100">
        <v>46</v>
      </c>
      <c r="H225" s="38">
        <v>1050</v>
      </c>
      <c r="I225" s="179">
        <v>0.38100000000000001</v>
      </c>
      <c r="J225" s="100">
        <v>0</v>
      </c>
      <c r="K225" s="100">
        <v>0</v>
      </c>
      <c r="L225" s="38">
        <v>1050</v>
      </c>
      <c r="M225" s="37">
        <v>0.38190476190476191</v>
      </c>
      <c r="N225" s="100">
        <v>0</v>
      </c>
      <c r="O225" s="100">
        <v>2</v>
      </c>
      <c r="P225" s="100">
        <v>3</v>
      </c>
      <c r="Q225" s="100">
        <v>2</v>
      </c>
      <c r="R225" s="100">
        <v>39</v>
      </c>
      <c r="S225" s="100">
        <v>24</v>
      </c>
      <c r="T225" s="38">
        <v>377</v>
      </c>
      <c r="U225" s="38">
        <v>900</v>
      </c>
      <c r="V225" s="37">
        <v>0.41888888888888887</v>
      </c>
      <c r="W225" s="71" t="s">
        <v>737</v>
      </c>
    </row>
    <row r="226" spans="1:23" ht="15" x14ac:dyDescent="0.2">
      <c r="A226" s="73">
        <v>610037</v>
      </c>
      <c r="B226" s="100" t="s">
        <v>368</v>
      </c>
      <c r="C226" s="100" t="s">
        <v>46</v>
      </c>
      <c r="D226" s="70" t="s">
        <v>47</v>
      </c>
      <c r="E226" s="70" t="s">
        <v>48</v>
      </c>
      <c r="F226" s="38">
        <v>285</v>
      </c>
      <c r="G226" s="100">
        <v>29</v>
      </c>
      <c r="H226" s="38">
        <v>660</v>
      </c>
      <c r="I226" s="179">
        <v>0.43099999999999999</v>
      </c>
      <c r="J226" s="100">
        <v>0</v>
      </c>
      <c r="K226" s="100">
        <v>0</v>
      </c>
      <c r="L226" s="38">
        <v>660</v>
      </c>
      <c r="M226" s="37">
        <v>0.43181818181818182</v>
      </c>
      <c r="N226" s="100">
        <v>2</v>
      </c>
      <c r="O226" s="100">
        <v>1</v>
      </c>
      <c r="P226" s="100">
        <v>2</v>
      </c>
      <c r="Q226" s="100">
        <v>2</v>
      </c>
      <c r="R226" s="100">
        <v>22</v>
      </c>
      <c r="S226" s="100">
        <v>34</v>
      </c>
      <c r="T226" s="38">
        <v>251</v>
      </c>
      <c r="U226" s="38">
        <v>480</v>
      </c>
      <c r="V226" s="37">
        <v>0.5229166666666667</v>
      </c>
      <c r="W226" s="71" t="s">
        <v>737</v>
      </c>
    </row>
    <row r="227" spans="1:23" ht="15" x14ac:dyDescent="0.2">
      <c r="A227" s="73">
        <v>610038</v>
      </c>
      <c r="B227" s="100" t="s">
        <v>369</v>
      </c>
      <c r="C227" s="100" t="s">
        <v>46</v>
      </c>
      <c r="D227" s="70" t="s">
        <v>47</v>
      </c>
      <c r="E227" s="70" t="s">
        <v>100</v>
      </c>
      <c r="F227" s="38">
        <v>823</v>
      </c>
      <c r="G227" s="100">
        <v>47.5</v>
      </c>
      <c r="H227" s="38">
        <v>1080</v>
      </c>
      <c r="I227" s="179">
        <v>0.76200000000000001</v>
      </c>
      <c r="J227" s="100">
        <v>0</v>
      </c>
      <c r="K227" s="100">
        <v>0</v>
      </c>
      <c r="L227" s="38">
        <v>1080</v>
      </c>
      <c r="M227" s="37">
        <v>0.76203703703703707</v>
      </c>
      <c r="N227" s="100">
        <v>0</v>
      </c>
      <c r="O227" s="100">
        <v>0</v>
      </c>
      <c r="P227" s="100">
        <v>0</v>
      </c>
      <c r="Q227" s="100">
        <v>1.5</v>
      </c>
      <c r="R227" s="100">
        <v>46</v>
      </c>
      <c r="S227" s="100">
        <v>0</v>
      </c>
      <c r="T227" s="38">
        <v>823</v>
      </c>
      <c r="U227" s="38">
        <v>1050</v>
      </c>
      <c r="V227" s="37">
        <v>0.78380952380952384</v>
      </c>
      <c r="W227" s="71" t="s">
        <v>735</v>
      </c>
    </row>
    <row r="228" spans="1:23" ht="15" x14ac:dyDescent="0.2">
      <c r="A228" s="73">
        <v>609834</v>
      </c>
      <c r="B228" s="100" t="s">
        <v>372</v>
      </c>
      <c r="C228" s="100" t="s">
        <v>46</v>
      </c>
      <c r="D228" s="70" t="s">
        <v>47</v>
      </c>
      <c r="E228" s="70" t="s">
        <v>48</v>
      </c>
      <c r="F228" s="38">
        <v>628</v>
      </c>
      <c r="G228" s="100">
        <v>29.5</v>
      </c>
      <c r="H228" s="38">
        <v>660</v>
      </c>
      <c r="I228" s="179">
        <v>0.95099999999999996</v>
      </c>
      <c r="J228" s="100">
        <v>4</v>
      </c>
      <c r="K228" s="100">
        <v>0</v>
      </c>
      <c r="L228" s="38">
        <v>750</v>
      </c>
      <c r="M228" s="37">
        <v>0.83733333333333337</v>
      </c>
      <c r="N228" s="100">
        <v>0</v>
      </c>
      <c r="O228" s="100">
        <v>2</v>
      </c>
      <c r="P228" s="100">
        <v>0</v>
      </c>
      <c r="Q228" s="100">
        <v>0.5</v>
      </c>
      <c r="R228" s="100">
        <v>31</v>
      </c>
      <c r="S228" s="100">
        <v>22</v>
      </c>
      <c r="T228" s="38">
        <v>606</v>
      </c>
      <c r="U228" s="38">
        <v>690</v>
      </c>
      <c r="V228" s="37">
        <v>0.87826086956521743</v>
      </c>
      <c r="W228" s="71" t="s">
        <v>735</v>
      </c>
    </row>
    <row r="229" spans="1:23" ht="15" x14ac:dyDescent="0.2">
      <c r="A229" s="69">
        <v>610040</v>
      </c>
      <c r="B229" s="36" t="s">
        <v>373</v>
      </c>
      <c r="C229" s="36" t="s">
        <v>46</v>
      </c>
      <c r="D229" s="70" t="s">
        <v>47</v>
      </c>
      <c r="E229" s="68" t="s">
        <v>239</v>
      </c>
      <c r="F229" s="38">
        <v>827</v>
      </c>
      <c r="G229" s="36">
        <v>55</v>
      </c>
      <c r="H229" s="38">
        <v>1260</v>
      </c>
      <c r="I229" s="179">
        <v>0.65600000000000003</v>
      </c>
      <c r="J229" s="36">
        <v>0</v>
      </c>
      <c r="K229" s="36">
        <v>0</v>
      </c>
      <c r="L229" s="38">
        <v>1260</v>
      </c>
      <c r="M229" s="37">
        <v>0.65634920634920635</v>
      </c>
      <c r="N229" s="36">
        <v>3</v>
      </c>
      <c r="O229" s="36">
        <v>6</v>
      </c>
      <c r="P229" s="36">
        <v>1</v>
      </c>
      <c r="Q229" s="36">
        <v>3</v>
      </c>
      <c r="R229" s="36">
        <v>42</v>
      </c>
      <c r="S229" s="36">
        <v>122</v>
      </c>
      <c r="T229" s="38">
        <v>705</v>
      </c>
      <c r="U229" s="38">
        <v>960</v>
      </c>
      <c r="V229" s="37">
        <v>0.734375</v>
      </c>
      <c r="W229" s="71" t="s">
        <v>735</v>
      </c>
    </row>
    <row r="230" spans="1:23" ht="15" x14ac:dyDescent="0.2">
      <c r="A230" s="73">
        <v>610041</v>
      </c>
      <c r="B230" s="100" t="s">
        <v>374</v>
      </c>
      <c r="C230" s="100" t="s">
        <v>46</v>
      </c>
      <c r="D230" s="70" t="s">
        <v>47</v>
      </c>
      <c r="E230" s="70" t="s">
        <v>48</v>
      </c>
      <c r="F230" s="38">
        <v>1176</v>
      </c>
      <c r="G230" s="100">
        <v>49</v>
      </c>
      <c r="H230" s="38">
        <v>1110</v>
      </c>
      <c r="I230" s="179">
        <v>1.0589999999999999</v>
      </c>
      <c r="J230" s="100">
        <v>4</v>
      </c>
      <c r="K230" s="100">
        <v>0</v>
      </c>
      <c r="L230" s="38">
        <v>1200</v>
      </c>
      <c r="M230" s="37">
        <v>0.98</v>
      </c>
      <c r="N230" s="100">
        <v>2</v>
      </c>
      <c r="O230" s="100">
        <v>5</v>
      </c>
      <c r="P230" s="100">
        <v>1</v>
      </c>
      <c r="Q230" s="100">
        <v>2</v>
      </c>
      <c r="R230" s="100">
        <v>43</v>
      </c>
      <c r="S230" s="100">
        <v>123</v>
      </c>
      <c r="T230" s="38">
        <v>1053</v>
      </c>
      <c r="U230" s="38">
        <v>990</v>
      </c>
      <c r="V230" s="37">
        <v>1.0636363636363637</v>
      </c>
      <c r="W230" s="71" t="s">
        <v>735</v>
      </c>
    </row>
    <row r="231" spans="1:23" ht="15" x14ac:dyDescent="0.2">
      <c r="A231" s="73">
        <v>610541</v>
      </c>
      <c r="B231" s="100" t="s">
        <v>375</v>
      </c>
      <c r="C231" s="100" t="s">
        <v>46</v>
      </c>
      <c r="D231" s="70" t="s">
        <v>47</v>
      </c>
      <c r="E231" s="70" t="s">
        <v>48</v>
      </c>
      <c r="F231" s="38">
        <v>664</v>
      </c>
      <c r="G231" s="100">
        <v>36</v>
      </c>
      <c r="H231" s="38">
        <v>810</v>
      </c>
      <c r="I231" s="179">
        <v>0.81899999999999995</v>
      </c>
      <c r="J231" s="100">
        <v>0</v>
      </c>
      <c r="K231" s="100">
        <v>0</v>
      </c>
      <c r="L231" s="38">
        <v>810</v>
      </c>
      <c r="M231" s="37">
        <v>0.81975308641975309</v>
      </c>
      <c r="N231" s="100">
        <v>0</v>
      </c>
      <c r="O231" s="100">
        <v>3</v>
      </c>
      <c r="P231" s="100">
        <v>0</v>
      </c>
      <c r="Q231" s="100">
        <v>0</v>
      </c>
      <c r="R231" s="100">
        <v>33</v>
      </c>
      <c r="S231" s="100">
        <v>51</v>
      </c>
      <c r="T231" s="38">
        <v>613</v>
      </c>
      <c r="U231" s="38">
        <v>750</v>
      </c>
      <c r="V231" s="37">
        <v>0.81733333333333336</v>
      </c>
      <c r="W231" s="71" t="s">
        <v>735</v>
      </c>
    </row>
    <row r="232" spans="1:23" ht="15" x14ac:dyDescent="0.2">
      <c r="A232" s="73">
        <v>610043</v>
      </c>
      <c r="B232" s="100" t="s">
        <v>376</v>
      </c>
      <c r="C232" s="100" t="s">
        <v>46</v>
      </c>
      <c r="D232" s="70" t="s">
        <v>47</v>
      </c>
      <c r="E232" s="70" t="s">
        <v>48</v>
      </c>
      <c r="F232" s="38">
        <v>306</v>
      </c>
      <c r="G232" s="100">
        <v>24.5</v>
      </c>
      <c r="H232" s="38">
        <v>540</v>
      </c>
      <c r="I232" s="179">
        <v>0.56599999999999995</v>
      </c>
      <c r="J232" s="100">
        <v>0</v>
      </c>
      <c r="K232" s="100">
        <v>0</v>
      </c>
      <c r="L232" s="38">
        <v>540</v>
      </c>
      <c r="M232" s="37">
        <v>0.56666666666666665</v>
      </c>
      <c r="N232" s="100">
        <v>0</v>
      </c>
      <c r="O232" s="100">
        <v>3</v>
      </c>
      <c r="P232" s="100">
        <v>0</v>
      </c>
      <c r="Q232" s="100">
        <v>5.5</v>
      </c>
      <c r="R232" s="100">
        <v>16</v>
      </c>
      <c r="S232" s="100">
        <v>22</v>
      </c>
      <c r="T232" s="38">
        <v>284</v>
      </c>
      <c r="U232" s="38">
        <v>360</v>
      </c>
      <c r="V232" s="37">
        <v>0.78888888888888886</v>
      </c>
      <c r="W232" s="71" t="s">
        <v>735</v>
      </c>
    </row>
    <row r="233" spans="1:23" ht="15" x14ac:dyDescent="0.2">
      <c r="A233" s="73">
        <v>610044</v>
      </c>
      <c r="B233" s="100" t="s">
        <v>377</v>
      </c>
      <c r="C233" s="100" t="s">
        <v>46</v>
      </c>
      <c r="D233" s="70" t="s">
        <v>47</v>
      </c>
      <c r="E233" s="70" t="s">
        <v>48</v>
      </c>
      <c r="F233" s="38">
        <v>311</v>
      </c>
      <c r="G233" s="100">
        <v>55.5</v>
      </c>
      <c r="H233" s="38">
        <v>1260</v>
      </c>
      <c r="I233" s="179">
        <v>0.246</v>
      </c>
      <c r="J233" s="100">
        <v>0</v>
      </c>
      <c r="K233" s="100">
        <v>0</v>
      </c>
      <c r="L233" s="38">
        <v>1260</v>
      </c>
      <c r="M233" s="37">
        <v>0.24682539682539684</v>
      </c>
      <c r="N233" s="100">
        <v>7</v>
      </c>
      <c r="O233" s="100">
        <v>3</v>
      </c>
      <c r="P233" s="100">
        <v>8</v>
      </c>
      <c r="Q233" s="100">
        <v>1.5</v>
      </c>
      <c r="R233" s="100">
        <v>36</v>
      </c>
      <c r="S233" s="100">
        <v>72</v>
      </c>
      <c r="T233" s="38">
        <v>239</v>
      </c>
      <c r="U233" s="38">
        <v>810</v>
      </c>
      <c r="V233" s="37">
        <v>0.29506172839506173</v>
      </c>
      <c r="W233" s="71" t="s">
        <v>737</v>
      </c>
    </row>
    <row r="234" spans="1:23" ht="15" x14ac:dyDescent="0.2">
      <c r="A234" s="69">
        <v>610029</v>
      </c>
      <c r="B234" s="36" t="s">
        <v>378</v>
      </c>
      <c r="C234" s="36" t="s">
        <v>46</v>
      </c>
      <c r="D234" s="70" t="s">
        <v>47</v>
      </c>
      <c r="E234" s="68" t="s">
        <v>48</v>
      </c>
      <c r="F234" s="38">
        <v>174</v>
      </c>
      <c r="G234" s="36">
        <v>22</v>
      </c>
      <c r="H234" s="38">
        <v>480</v>
      </c>
      <c r="I234" s="179">
        <v>0.36199999999999999</v>
      </c>
      <c r="J234" s="36">
        <v>0</v>
      </c>
      <c r="K234" s="36">
        <v>0</v>
      </c>
      <c r="L234" s="38">
        <v>480</v>
      </c>
      <c r="M234" s="37">
        <v>0.36249999999999999</v>
      </c>
      <c r="N234" s="36">
        <v>4</v>
      </c>
      <c r="O234" s="36">
        <v>3</v>
      </c>
      <c r="P234" s="36">
        <v>2</v>
      </c>
      <c r="Q234" s="36">
        <v>1</v>
      </c>
      <c r="R234" s="36">
        <v>12</v>
      </c>
      <c r="S234" s="36">
        <v>70</v>
      </c>
      <c r="T234" s="38">
        <v>104</v>
      </c>
      <c r="U234" s="38">
        <v>270</v>
      </c>
      <c r="V234" s="37">
        <v>0.38518518518518519</v>
      </c>
      <c r="W234" s="71" t="s">
        <v>737</v>
      </c>
    </row>
    <row r="235" spans="1:23" ht="15" x14ac:dyDescent="0.2">
      <c r="A235" s="69">
        <v>610046</v>
      </c>
      <c r="B235" s="36" t="s">
        <v>379</v>
      </c>
      <c r="C235" s="100" t="s">
        <v>46</v>
      </c>
      <c r="D235" s="70" t="s">
        <v>47</v>
      </c>
      <c r="E235" s="70" t="s">
        <v>48</v>
      </c>
      <c r="F235" s="38">
        <v>1105</v>
      </c>
      <c r="G235" s="36">
        <v>55.5</v>
      </c>
      <c r="H235" s="38">
        <v>1260</v>
      </c>
      <c r="I235" s="179">
        <v>0.876</v>
      </c>
      <c r="J235" s="100">
        <v>4</v>
      </c>
      <c r="K235" s="100">
        <v>0</v>
      </c>
      <c r="L235" s="38">
        <v>1350</v>
      </c>
      <c r="M235" s="37">
        <v>0.81851851851851853</v>
      </c>
      <c r="N235" s="36">
        <v>0</v>
      </c>
      <c r="O235" s="36">
        <v>2</v>
      </c>
      <c r="P235" s="100">
        <v>0</v>
      </c>
      <c r="Q235" s="100">
        <v>2.5</v>
      </c>
      <c r="R235" s="100">
        <v>55</v>
      </c>
      <c r="S235" s="36">
        <v>30</v>
      </c>
      <c r="T235" s="38">
        <v>1075</v>
      </c>
      <c r="U235" s="38">
        <v>1260</v>
      </c>
      <c r="V235" s="37">
        <v>0.85317460317460314</v>
      </c>
      <c r="W235" s="71" t="s">
        <v>735</v>
      </c>
    </row>
    <row r="236" spans="1:23" ht="15" x14ac:dyDescent="0.2">
      <c r="A236" s="73">
        <v>610215</v>
      </c>
      <c r="B236" s="100" t="s">
        <v>380</v>
      </c>
      <c r="C236" s="100" t="s">
        <v>46</v>
      </c>
      <c r="D236" s="70" t="s">
        <v>47</v>
      </c>
      <c r="E236" s="70" t="s">
        <v>242</v>
      </c>
      <c r="F236" s="38">
        <v>265</v>
      </c>
      <c r="G236" s="100">
        <v>22.5</v>
      </c>
      <c r="H236" s="38">
        <v>510</v>
      </c>
      <c r="I236" s="179">
        <v>0.51900000000000002</v>
      </c>
      <c r="J236" s="100">
        <v>0</v>
      </c>
      <c r="K236" s="100">
        <v>0</v>
      </c>
      <c r="L236" s="38">
        <v>510</v>
      </c>
      <c r="M236" s="37">
        <v>0.51960784313725494</v>
      </c>
      <c r="N236" s="100">
        <v>0</v>
      </c>
      <c r="O236" s="100">
        <v>0</v>
      </c>
      <c r="P236" s="100">
        <v>0</v>
      </c>
      <c r="Q236" s="100">
        <v>0.5</v>
      </c>
      <c r="R236" s="100">
        <v>22</v>
      </c>
      <c r="S236" s="100">
        <v>0</v>
      </c>
      <c r="T236" s="38">
        <v>265</v>
      </c>
      <c r="U236" s="38">
        <v>480</v>
      </c>
      <c r="V236" s="37">
        <v>0.55208333333333337</v>
      </c>
      <c r="W236" s="71" t="s">
        <v>737</v>
      </c>
    </row>
    <row r="237" spans="1:23" ht="15" x14ac:dyDescent="0.2">
      <c r="A237" s="69">
        <v>610047</v>
      </c>
      <c r="B237" s="36" t="s">
        <v>381</v>
      </c>
      <c r="C237" s="36" t="s">
        <v>46</v>
      </c>
      <c r="D237" s="70" t="s">
        <v>47</v>
      </c>
      <c r="E237" s="68" t="s">
        <v>48</v>
      </c>
      <c r="F237" s="38">
        <v>188</v>
      </c>
      <c r="G237" s="36">
        <v>34.5</v>
      </c>
      <c r="H237" s="38">
        <v>780</v>
      </c>
      <c r="I237" s="179">
        <v>0.24099999999999999</v>
      </c>
      <c r="J237" s="36">
        <v>0</v>
      </c>
      <c r="K237" s="36">
        <v>0</v>
      </c>
      <c r="L237" s="38">
        <v>780</v>
      </c>
      <c r="M237" s="37">
        <v>0.24102564102564103</v>
      </c>
      <c r="N237" s="36">
        <v>0</v>
      </c>
      <c r="O237" s="36">
        <v>1</v>
      </c>
      <c r="P237" s="36">
        <v>5</v>
      </c>
      <c r="Q237" s="36">
        <v>0.5</v>
      </c>
      <c r="R237" s="36">
        <v>28</v>
      </c>
      <c r="S237" s="36">
        <v>14</v>
      </c>
      <c r="T237" s="38">
        <v>174</v>
      </c>
      <c r="U237" s="38">
        <v>630</v>
      </c>
      <c r="V237" s="37">
        <v>0.27619047619047621</v>
      </c>
      <c r="W237" s="71" t="s">
        <v>737</v>
      </c>
    </row>
    <row r="238" spans="1:23" ht="15" x14ac:dyDescent="0.2">
      <c r="A238" s="69">
        <v>610048</v>
      </c>
      <c r="B238" s="36" t="s">
        <v>382</v>
      </c>
      <c r="C238" s="36" t="s">
        <v>46</v>
      </c>
      <c r="D238" s="70" t="s">
        <v>47</v>
      </c>
      <c r="E238" s="68" t="s">
        <v>48</v>
      </c>
      <c r="F238" s="38">
        <v>266</v>
      </c>
      <c r="G238" s="36">
        <v>39.5</v>
      </c>
      <c r="H238" s="38">
        <v>900</v>
      </c>
      <c r="I238" s="179">
        <v>0.29499999999999998</v>
      </c>
      <c r="J238" s="36">
        <v>0</v>
      </c>
      <c r="K238" s="36">
        <v>0</v>
      </c>
      <c r="L238" s="38">
        <v>900</v>
      </c>
      <c r="M238" s="37">
        <v>0.29555555555555557</v>
      </c>
      <c r="N238" s="36">
        <v>0</v>
      </c>
      <c r="O238" s="36">
        <v>3</v>
      </c>
      <c r="P238" s="36">
        <v>4</v>
      </c>
      <c r="Q238" s="36">
        <v>0.5</v>
      </c>
      <c r="R238" s="36">
        <v>32</v>
      </c>
      <c r="S238" s="36">
        <v>27</v>
      </c>
      <c r="T238" s="38">
        <v>239</v>
      </c>
      <c r="U238" s="38">
        <v>720</v>
      </c>
      <c r="V238" s="37">
        <v>0.33194444444444443</v>
      </c>
      <c r="W238" s="71" t="s">
        <v>737</v>
      </c>
    </row>
    <row r="239" spans="1:23" ht="15" x14ac:dyDescent="0.2">
      <c r="A239" s="69">
        <v>610052</v>
      </c>
      <c r="B239" s="36" t="s">
        <v>384</v>
      </c>
      <c r="C239" s="36" t="s">
        <v>46</v>
      </c>
      <c r="D239" s="70" t="s">
        <v>47</v>
      </c>
      <c r="E239" s="68" t="s">
        <v>48</v>
      </c>
      <c r="F239" s="38">
        <v>293</v>
      </c>
      <c r="G239" s="36">
        <v>42</v>
      </c>
      <c r="H239" s="38">
        <v>960</v>
      </c>
      <c r="I239" s="179">
        <v>0.30499999999999999</v>
      </c>
      <c r="J239" s="36">
        <v>0</v>
      </c>
      <c r="K239" s="36">
        <v>0</v>
      </c>
      <c r="L239" s="38">
        <v>960</v>
      </c>
      <c r="M239" s="37">
        <v>0.30520833333333336</v>
      </c>
      <c r="N239" s="36">
        <v>0</v>
      </c>
      <c r="O239" s="36">
        <v>2</v>
      </c>
      <c r="P239" s="36">
        <v>1</v>
      </c>
      <c r="Q239" s="36">
        <v>2</v>
      </c>
      <c r="R239" s="36">
        <v>37</v>
      </c>
      <c r="S239" s="36">
        <v>24</v>
      </c>
      <c r="T239" s="38">
        <v>269</v>
      </c>
      <c r="U239" s="38">
        <v>840</v>
      </c>
      <c r="V239" s="37">
        <v>0.32023809523809521</v>
      </c>
      <c r="W239" s="71" t="s">
        <v>737</v>
      </c>
    </row>
    <row r="240" spans="1:23" ht="15" x14ac:dyDescent="0.2">
      <c r="A240" s="69">
        <v>610053</v>
      </c>
      <c r="B240" s="36" t="s">
        <v>386</v>
      </c>
      <c r="C240" s="36" t="s">
        <v>46</v>
      </c>
      <c r="D240" s="70" t="s">
        <v>47</v>
      </c>
      <c r="E240" s="68" t="s">
        <v>48</v>
      </c>
      <c r="F240" s="38">
        <v>981</v>
      </c>
      <c r="G240" s="36">
        <v>64</v>
      </c>
      <c r="H240" s="38">
        <v>1470</v>
      </c>
      <c r="I240" s="179">
        <v>0.66700000000000004</v>
      </c>
      <c r="J240" s="36">
        <v>0</v>
      </c>
      <c r="K240" s="36">
        <v>0</v>
      </c>
      <c r="L240" s="38">
        <v>1470</v>
      </c>
      <c r="M240" s="37">
        <v>0.66734693877551021</v>
      </c>
      <c r="N240" s="36">
        <v>4</v>
      </c>
      <c r="O240" s="36">
        <v>4</v>
      </c>
      <c r="P240" s="36">
        <v>1</v>
      </c>
      <c r="Q240" s="36">
        <v>1</v>
      </c>
      <c r="R240" s="36">
        <v>54</v>
      </c>
      <c r="S240" s="36">
        <v>88</v>
      </c>
      <c r="T240" s="38">
        <v>893</v>
      </c>
      <c r="U240" s="38">
        <v>1230</v>
      </c>
      <c r="V240" s="37">
        <v>0.72601626016260168</v>
      </c>
      <c r="W240" s="71" t="s">
        <v>735</v>
      </c>
    </row>
    <row r="241" spans="1:23" ht="15" x14ac:dyDescent="0.2">
      <c r="A241" s="69">
        <v>610054</v>
      </c>
      <c r="B241" s="36" t="s">
        <v>387</v>
      </c>
      <c r="C241" s="36" t="s">
        <v>46</v>
      </c>
      <c r="D241" s="70" t="s">
        <v>47</v>
      </c>
      <c r="E241" s="68" t="s">
        <v>48</v>
      </c>
      <c r="F241" s="38">
        <v>680</v>
      </c>
      <c r="G241" s="36">
        <v>41.5</v>
      </c>
      <c r="H241" s="38">
        <v>930</v>
      </c>
      <c r="I241" s="179">
        <v>0.73099999999999998</v>
      </c>
      <c r="J241" s="36">
        <v>0</v>
      </c>
      <c r="K241" s="36">
        <v>0</v>
      </c>
      <c r="L241" s="38">
        <v>930</v>
      </c>
      <c r="M241" s="37">
        <v>0.73118279569892475</v>
      </c>
      <c r="N241" s="36">
        <v>3</v>
      </c>
      <c r="O241" s="36">
        <v>3</v>
      </c>
      <c r="P241" s="36">
        <v>0</v>
      </c>
      <c r="Q241" s="36">
        <v>1.5</v>
      </c>
      <c r="R241" s="36">
        <v>34</v>
      </c>
      <c r="S241" s="36">
        <v>71</v>
      </c>
      <c r="T241" s="38">
        <v>609</v>
      </c>
      <c r="U241" s="38">
        <v>780</v>
      </c>
      <c r="V241" s="37">
        <v>0.78076923076923077</v>
      </c>
      <c r="W241" s="71" t="s">
        <v>735</v>
      </c>
    </row>
    <row r="242" spans="1:23" ht="15" x14ac:dyDescent="0.2">
      <c r="A242" s="69">
        <v>610056</v>
      </c>
      <c r="B242" s="36" t="s">
        <v>389</v>
      </c>
      <c r="C242" s="36" t="s">
        <v>46</v>
      </c>
      <c r="D242" s="70" t="s">
        <v>47</v>
      </c>
      <c r="E242" s="68" t="s">
        <v>48</v>
      </c>
      <c r="F242" s="38">
        <v>268</v>
      </c>
      <c r="G242" s="36">
        <v>92</v>
      </c>
      <c r="H242" s="38">
        <v>2100</v>
      </c>
      <c r="I242" s="179">
        <v>0.127</v>
      </c>
      <c r="J242" s="36">
        <v>0</v>
      </c>
      <c r="K242" s="36">
        <v>0</v>
      </c>
      <c r="L242" s="38">
        <v>2100</v>
      </c>
      <c r="M242" s="37">
        <v>0.12761904761904763</v>
      </c>
      <c r="N242" s="36">
        <v>2</v>
      </c>
      <c r="O242" s="36">
        <v>2</v>
      </c>
      <c r="P242" s="36">
        <v>15</v>
      </c>
      <c r="Q242" s="36">
        <v>0</v>
      </c>
      <c r="R242" s="36">
        <v>73</v>
      </c>
      <c r="S242" s="36">
        <v>42</v>
      </c>
      <c r="T242" s="38">
        <v>226</v>
      </c>
      <c r="U242" s="38">
        <v>1680</v>
      </c>
      <c r="V242" s="37">
        <v>0.13452380952380952</v>
      </c>
      <c r="W242" s="71" t="s">
        <v>737</v>
      </c>
    </row>
    <row r="243" spans="1:23" ht="15" x14ac:dyDescent="0.2">
      <c r="A243" s="110">
        <v>610059</v>
      </c>
      <c r="B243" s="111" t="s">
        <v>391</v>
      </c>
      <c r="C243" s="111" t="s">
        <v>46</v>
      </c>
      <c r="D243" s="109" t="s">
        <v>47</v>
      </c>
      <c r="E243" s="109" t="s">
        <v>48</v>
      </c>
      <c r="F243" s="113">
        <v>645</v>
      </c>
      <c r="G243" s="111">
        <v>38</v>
      </c>
      <c r="H243" s="113">
        <v>870</v>
      </c>
      <c r="I243" s="179">
        <v>0.74099999999999999</v>
      </c>
      <c r="J243" s="111">
        <v>0</v>
      </c>
      <c r="K243" s="111">
        <v>0</v>
      </c>
      <c r="L243" s="113">
        <v>870</v>
      </c>
      <c r="M243" s="114">
        <v>0.74137931034482762</v>
      </c>
      <c r="N243" s="111">
        <v>0</v>
      </c>
      <c r="O243" s="111">
        <v>6</v>
      </c>
      <c r="P243" s="111">
        <v>2</v>
      </c>
      <c r="Q243" s="111">
        <v>0</v>
      </c>
      <c r="R243" s="111">
        <v>30</v>
      </c>
      <c r="S243" s="111">
        <v>45</v>
      </c>
      <c r="T243" s="113">
        <v>600</v>
      </c>
      <c r="U243" s="113">
        <v>690</v>
      </c>
      <c r="V243" s="114">
        <v>0.86956521739130432</v>
      </c>
      <c r="W243" s="118" t="s">
        <v>735</v>
      </c>
    </row>
    <row r="244" spans="1:23" ht="15" x14ac:dyDescent="0.2">
      <c r="A244" s="73">
        <v>610290</v>
      </c>
      <c r="B244" s="100" t="s">
        <v>392</v>
      </c>
      <c r="C244" s="100" t="s">
        <v>46</v>
      </c>
      <c r="D244" s="70" t="s">
        <v>47</v>
      </c>
      <c r="E244" s="70" t="s">
        <v>48</v>
      </c>
      <c r="F244" s="38">
        <v>257</v>
      </c>
      <c r="G244" s="100">
        <v>37</v>
      </c>
      <c r="H244" s="38">
        <v>840</v>
      </c>
      <c r="I244" s="179">
        <v>0.30499999999999999</v>
      </c>
      <c r="J244" s="100">
        <v>0</v>
      </c>
      <c r="K244" s="100">
        <v>0</v>
      </c>
      <c r="L244" s="38">
        <v>840</v>
      </c>
      <c r="M244" s="37">
        <v>0.30595238095238098</v>
      </c>
      <c r="N244" s="100">
        <v>1</v>
      </c>
      <c r="O244" s="100">
        <v>2</v>
      </c>
      <c r="P244" s="100">
        <v>5</v>
      </c>
      <c r="Q244" s="100">
        <v>1</v>
      </c>
      <c r="R244" s="100">
        <v>28</v>
      </c>
      <c r="S244" s="100">
        <v>22</v>
      </c>
      <c r="T244" s="38">
        <v>235</v>
      </c>
      <c r="U244" s="38">
        <v>630</v>
      </c>
      <c r="V244" s="37">
        <v>0.37301587301587302</v>
      </c>
      <c r="W244" s="71" t="s">
        <v>737</v>
      </c>
    </row>
    <row r="245" spans="1:23" ht="15" x14ac:dyDescent="0.2">
      <c r="A245" s="73">
        <v>609968</v>
      </c>
      <c r="B245" s="100" t="s">
        <v>393</v>
      </c>
      <c r="C245" s="100" t="s">
        <v>46</v>
      </c>
      <c r="D245" s="70" t="s">
        <v>47</v>
      </c>
      <c r="E245" s="70" t="s">
        <v>48</v>
      </c>
      <c r="F245" s="38">
        <v>571</v>
      </c>
      <c r="G245" s="100">
        <v>37</v>
      </c>
      <c r="H245" s="38">
        <v>840</v>
      </c>
      <c r="I245" s="179">
        <v>0.67900000000000005</v>
      </c>
      <c r="J245" s="100">
        <v>0</v>
      </c>
      <c r="K245" s="100">
        <v>0</v>
      </c>
      <c r="L245" s="38">
        <v>840</v>
      </c>
      <c r="M245" s="37">
        <v>0.67976190476190479</v>
      </c>
      <c r="N245" s="100">
        <v>1</v>
      </c>
      <c r="O245" s="100">
        <v>4</v>
      </c>
      <c r="P245" s="100">
        <v>4</v>
      </c>
      <c r="Q245" s="100">
        <v>0</v>
      </c>
      <c r="R245" s="100">
        <v>28</v>
      </c>
      <c r="S245" s="100">
        <v>64</v>
      </c>
      <c r="T245" s="38">
        <v>507</v>
      </c>
      <c r="U245" s="38">
        <v>630</v>
      </c>
      <c r="V245" s="37">
        <v>0.80476190476190479</v>
      </c>
      <c r="W245" s="71" t="s">
        <v>735</v>
      </c>
    </row>
    <row r="246" spans="1:23" ht="15" x14ac:dyDescent="0.2">
      <c r="A246" s="73">
        <v>610062</v>
      </c>
      <c r="B246" s="100" t="s">
        <v>394</v>
      </c>
      <c r="C246" s="100" t="s">
        <v>46</v>
      </c>
      <c r="D246" s="70" t="s">
        <v>47</v>
      </c>
      <c r="E246" s="70" t="s">
        <v>48</v>
      </c>
      <c r="F246" s="38">
        <v>304</v>
      </c>
      <c r="G246" s="100">
        <v>20</v>
      </c>
      <c r="H246" s="38">
        <v>450</v>
      </c>
      <c r="I246" s="179">
        <v>0.67500000000000004</v>
      </c>
      <c r="J246" s="100">
        <v>0</v>
      </c>
      <c r="K246" s="100">
        <v>0</v>
      </c>
      <c r="L246" s="38">
        <v>450</v>
      </c>
      <c r="M246" s="37">
        <v>0.67555555555555558</v>
      </c>
      <c r="N246" s="100">
        <v>3</v>
      </c>
      <c r="O246" s="100">
        <v>1</v>
      </c>
      <c r="P246" s="100">
        <v>0</v>
      </c>
      <c r="Q246" s="100">
        <v>0</v>
      </c>
      <c r="R246" s="100">
        <v>16</v>
      </c>
      <c r="S246" s="100">
        <v>54</v>
      </c>
      <c r="T246" s="38">
        <v>250</v>
      </c>
      <c r="U246" s="38">
        <v>360</v>
      </c>
      <c r="V246" s="37">
        <v>0.69444444444444442</v>
      </c>
      <c r="W246" s="71" t="s">
        <v>737</v>
      </c>
    </row>
    <row r="247" spans="1:23" ht="15" x14ac:dyDescent="0.2">
      <c r="A247" s="69">
        <v>610063</v>
      </c>
      <c r="B247" s="36" t="s">
        <v>395</v>
      </c>
      <c r="C247" s="36" t="s">
        <v>46</v>
      </c>
      <c r="D247" s="70" t="s">
        <v>47</v>
      </c>
      <c r="E247" s="68" t="s">
        <v>239</v>
      </c>
      <c r="F247" s="38">
        <v>478</v>
      </c>
      <c r="G247" s="36">
        <v>36</v>
      </c>
      <c r="H247" s="38">
        <v>810</v>
      </c>
      <c r="I247" s="179">
        <v>0.59</v>
      </c>
      <c r="J247" s="36">
        <v>2</v>
      </c>
      <c r="K247" s="36">
        <v>0</v>
      </c>
      <c r="L247" s="38">
        <v>870</v>
      </c>
      <c r="M247" s="37">
        <v>0.54942528735632179</v>
      </c>
      <c r="N247" s="36">
        <v>3</v>
      </c>
      <c r="O247" s="36">
        <v>4</v>
      </c>
      <c r="P247" s="36">
        <v>2</v>
      </c>
      <c r="Q247" s="36">
        <v>1</v>
      </c>
      <c r="R247" s="36">
        <v>28</v>
      </c>
      <c r="S247" s="36">
        <v>56</v>
      </c>
      <c r="T247" s="38">
        <v>422</v>
      </c>
      <c r="U247" s="38">
        <v>630</v>
      </c>
      <c r="V247" s="37">
        <v>0.66984126984126979</v>
      </c>
      <c r="W247" s="71" t="s">
        <v>737</v>
      </c>
    </row>
    <row r="248" spans="1:23" ht="15" x14ac:dyDescent="0.2">
      <c r="A248" s="110">
        <v>610269</v>
      </c>
      <c r="B248" s="111" t="s">
        <v>396</v>
      </c>
      <c r="C248" s="111" t="s">
        <v>46</v>
      </c>
      <c r="D248" s="109" t="s">
        <v>47</v>
      </c>
      <c r="E248" s="109" t="s">
        <v>48</v>
      </c>
      <c r="F248" s="113">
        <v>309</v>
      </c>
      <c r="G248" s="111">
        <v>28</v>
      </c>
      <c r="H248" s="113">
        <v>630</v>
      </c>
      <c r="I248" s="179">
        <v>0.49</v>
      </c>
      <c r="J248" s="111">
        <v>0</v>
      </c>
      <c r="K248" s="111">
        <v>0</v>
      </c>
      <c r="L248" s="113">
        <v>630</v>
      </c>
      <c r="M248" s="114">
        <v>0.49047619047619045</v>
      </c>
      <c r="N248" s="111">
        <v>6</v>
      </c>
      <c r="O248" s="111">
        <v>2</v>
      </c>
      <c r="P248" s="111">
        <v>2</v>
      </c>
      <c r="Q248" s="111">
        <v>0</v>
      </c>
      <c r="R248" s="111">
        <v>18</v>
      </c>
      <c r="S248" s="111">
        <v>93</v>
      </c>
      <c r="T248" s="113">
        <v>216</v>
      </c>
      <c r="U248" s="113">
        <v>390</v>
      </c>
      <c r="V248" s="114">
        <v>0.55384615384615388</v>
      </c>
      <c r="W248" s="118" t="s">
        <v>737</v>
      </c>
    </row>
    <row r="249" spans="1:23" ht="15" x14ac:dyDescent="0.2">
      <c r="A249" s="69">
        <v>610066</v>
      </c>
      <c r="B249" s="36" t="s">
        <v>397</v>
      </c>
      <c r="C249" s="36" t="s">
        <v>46</v>
      </c>
      <c r="D249" s="70" t="s">
        <v>47</v>
      </c>
      <c r="E249" s="68" t="s">
        <v>100</v>
      </c>
      <c r="F249" s="38">
        <v>192</v>
      </c>
      <c r="G249" s="36">
        <v>12</v>
      </c>
      <c r="H249" s="38">
        <v>270</v>
      </c>
      <c r="I249" s="179">
        <v>0.71099999999999997</v>
      </c>
      <c r="J249" s="36">
        <v>0</v>
      </c>
      <c r="K249" s="36">
        <v>0</v>
      </c>
      <c r="L249" s="38">
        <v>270</v>
      </c>
      <c r="M249" s="37">
        <v>0.71111111111111114</v>
      </c>
      <c r="N249" s="36">
        <v>0</v>
      </c>
      <c r="O249" s="36">
        <v>0</v>
      </c>
      <c r="P249" s="36">
        <v>0</v>
      </c>
      <c r="Q249" s="36">
        <v>0</v>
      </c>
      <c r="R249" s="36">
        <v>12</v>
      </c>
      <c r="S249" s="36">
        <v>0</v>
      </c>
      <c r="T249" s="38">
        <v>192</v>
      </c>
      <c r="U249" s="38">
        <v>270</v>
      </c>
      <c r="V249" s="37">
        <v>0.71111111111111114</v>
      </c>
      <c r="W249" s="71" t="s">
        <v>735</v>
      </c>
    </row>
    <row r="250" spans="1:23" ht="15" x14ac:dyDescent="0.2">
      <c r="A250" s="73">
        <v>610312</v>
      </c>
      <c r="B250" s="100" t="s">
        <v>398</v>
      </c>
      <c r="C250" s="100" t="s">
        <v>46</v>
      </c>
      <c r="D250" s="70" t="s">
        <v>47</v>
      </c>
      <c r="E250" s="70" t="s">
        <v>239</v>
      </c>
      <c r="F250" s="38">
        <v>114</v>
      </c>
      <c r="G250" s="100">
        <v>8</v>
      </c>
      <c r="H250" s="38">
        <v>180</v>
      </c>
      <c r="I250" s="179">
        <v>0.63300000000000001</v>
      </c>
      <c r="J250" s="100">
        <v>2</v>
      </c>
      <c r="K250" s="100">
        <v>0</v>
      </c>
      <c r="L250" s="38">
        <v>210</v>
      </c>
      <c r="M250" s="37">
        <v>0.54285714285714282</v>
      </c>
      <c r="N250" s="100">
        <v>0</v>
      </c>
      <c r="O250" s="100">
        <v>1</v>
      </c>
      <c r="P250" s="100">
        <v>0</v>
      </c>
      <c r="Q250" s="100">
        <v>0</v>
      </c>
      <c r="R250" s="100">
        <v>9</v>
      </c>
      <c r="S250" s="100">
        <v>10</v>
      </c>
      <c r="T250" s="38">
        <v>104</v>
      </c>
      <c r="U250" s="38">
        <v>180</v>
      </c>
      <c r="V250" s="37">
        <v>0.57777777777777772</v>
      </c>
      <c r="W250" s="71" t="s">
        <v>737</v>
      </c>
    </row>
    <row r="251" spans="1:23" ht="15" x14ac:dyDescent="0.2">
      <c r="A251" s="69">
        <v>610067</v>
      </c>
      <c r="B251" s="36" t="s">
        <v>399</v>
      </c>
      <c r="C251" s="36" t="s">
        <v>46</v>
      </c>
      <c r="D251" s="70" t="s">
        <v>47</v>
      </c>
      <c r="E251" s="68" t="s">
        <v>48</v>
      </c>
      <c r="F251" s="38">
        <v>651</v>
      </c>
      <c r="G251" s="36">
        <v>51.5</v>
      </c>
      <c r="H251" s="38">
        <v>1170</v>
      </c>
      <c r="I251" s="179">
        <v>0.55600000000000005</v>
      </c>
      <c r="J251" s="36">
        <v>0</v>
      </c>
      <c r="K251" s="36">
        <v>0</v>
      </c>
      <c r="L251" s="38">
        <v>1170</v>
      </c>
      <c r="M251" s="37">
        <v>0.55641025641025643</v>
      </c>
      <c r="N251" s="36">
        <v>5</v>
      </c>
      <c r="O251" s="36">
        <v>4</v>
      </c>
      <c r="P251" s="36">
        <v>1</v>
      </c>
      <c r="Q251" s="36">
        <v>2.5</v>
      </c>
      <c r="R251" s="36">
        <v>39</v>
      </c>
      <c r="S251" s="36">
        <v>107</v>
      </c>
      <c r="T251" s="38">
        <v>544</v>
      </c>
      <c r="U251" s="38">
        <v>900</v>
      </c>
      <c r="V251" s="37">
        <v>0.60444444444444445</v>
      </c>
      <c r="W251" s="71" t="s">
        <v>737</v>
      </c>
    </row>
    <row r="252" spans="1:23" ht="15" x14ac:dyDescent="0.2">
      <c r="A252" s="73">
        <v>610282</v>
      </c>
      <c r="B252" s="100" t="s">
        <v>400</v>
      </c>
      <c r="C252" s="100" t="s">
        <v>46</v>
      </c>
      <c r="D252" s="70" t="s">
        <v>47</v>
      </c>
      <c r="E252" s="70" t="s">
        <v>48</v>
      </c>
      <c r="F252" s="38">
        <v>341</v>
      </c>
      <c r="G252" s="100">
        <v>43.5</v>
      </c>
      <c r="H252" s="38">
        <v>990</v>
      </c>
      <c r="I252" s="179">
        <v>0.34399999999999997</v>
      </c>
      <c r="J252" s="100">
        <v>0</v>
      </c>
      <c r="K252" s="100">
        <v>0</v>
      </c>
      <c r="L252" s="38">
        <v>990</v>
      </c>
      <c r="M252" s="37">
        <v>0.34444444444444444</v>
      </c>
      <c r="N252" s="100">
        <v>5</v>
      </c>
      <c r="O252" s="100">
        <v>2</v>
      </c>
      <c r="P252" s="100">
        <v>9</v>
      </c>
      <c r="Q252" s="100">
        <v>1.5</v>
      </c>
      <c r="R252" s="100">
        <v>26</v>
      </c>
      <c r="S252" s="100">
        <v>57</v>
      </c>
      <c r="T252" s="38">
        <v>284</v>
      </c>
      <c r="U252" s="38">
        <v>600</v>
      </c>
      <c r="V252" s="37">
        <v>0.47333333333333333</v>
      </c>
      <c r="W252" s="71" t="s">
        <v>737</v>
      </c>
    </row>
    <row r="253" spans="1:23" ht="15" x14ac:dyDescent="0.2">
      <c r="A253" s="69">
        <v>610070</v>
      </c>
      <c r="B253" s="36" t="s">
        <v>401</v>
      </c>
      <c r="C253" s="36" t="s">
        <v>46</v>
      </c>
      <c r="D253" s="70" t="s">
        <v>47</v>
      </c>
      <c r="E253" s="68" t="s">
        <v>48</v>
      </c>
      <c r="F253" s="38">
        <v>650</v>
      </c>
      <c r="G253" s="36">
        <v>51.5</v>
      </c>
      <c r="H253" s="38">
        <v>1170</v>
      </c>
      <c r="I253" s="179">
        <v>0.55500000000000005</v>
      </c>
      <c r="J253" s="36">
        <v>0</v>
      </c>
      <c r="K253" s="36">
        <v>0</v>
      </c>
      <c r="L253" s="38">
        <v>1170</v>
      </c>
      <c r="M253" s="37">
        <v>0.55555555555555558</v>
      </c>
      <c r="N253" s="36">
        <v>7</v>
      </c>
      <c r="O253" s="36">
        <v>5</v>
      </c>
      <c r="P253" s="36">
        <v>2</v>
      </c>
      <c r="Q253" s="36">
        <v>1.5</v>
      </c>
      <c r="R253" s="36">
        <v>36</v>
      </c>
      <c r="S253" s="36">
        <v>171</v>
      </c>
      <c r="T253" s="38">
        <v>479</v>
      </c>
      <c r="U253" s="38">
        <v>810</v>
      </c>
      <c r="V253" s="37">
        <v>0.59135802469135801</v>
      </c>
      <c r="W253" s="71" t="s">
        <v>737</v>
      </c>
    </row>
    <row r="254" spans="1:23" ht="15" x14ac:dyDescent="0.2">
      <c r="A254" s="69">
        <v>610293</v>
      </c>
      <c r="B254" s="36" t="s">
        <v>402</v>
      </c>
      <c r="C254" s="100" t="s">
        <v>46</v>
      </c>
      <c r="D254" s="70" t="s">
        <v>47</v>
      </c>
      <c r="E254" s="70" t="s">
        <v>48</v>
      </c>
      <c r="F254" s="38">
        <v>310</v>
      </c>
      <c r="G254" s="36">
        <v>43.5</v>
      </c>
      <c r="H254" s="38">
        <v>990</v>
      </c>
      <c r="I254" s="179">
        <v>0.313</v>
      </c>
      <c r="J254" s="36">
        <v>0</v>
      </c>
      <c r="K254" s="36">
        <v>0</v>
      </c>
      <c r="L254" s="38">
        <v>990</v>
      </c>
      <c r="M254" s="37">
        <v>0.31313131313131315</v>
      </c>
      <c r="N254" s="36">
        <v>0</v>
      </c>
      <c r="O254" s="36">
        <v>3</v>
      </c>
      <c r="P254" s="36">
        <v>6</v>
      </c>
      <c r="Q254" s="36">
        <v>0.5</v>
      </c>
      <c r="R254" s="36">
        <v>34</v>
      </c>
      <c r="S254" s="36">
        <v>32</v>
      </c>
      <c r="T254" s="38">
        <v>278</v>
      </c>
      <c r="U254" s="38">
        <v>780</v>
      </c>
      <c r="V254" s="37">
        <v>0.35641025641025642</v>
      </c>
      <c r="W254" s="71" t="s">
        <v>737</v>
      </c>
    </row>
    <row r="255" spans="1:23" ht="15" x14ac:dyDescent="0.2">
      <c r="A255" s="73">
        <v>609902</v>
      </c>
      <c r="B255" s="100" t="s">
        <v>403</v>
      </c>
      <c r="C255" s="100" t="s">
        <v>46</v>
      </c>
      <c r="D255" s="70" t="s">
        <v>47</v>
      </c>
      <c r="E255" s="70" t="s">
        <v>48</v>
      </c>
      <c r="F255" s="38">
        <v>334</v>
      </c>
      <c r="G255" s="100">
        <v>38</v>
      </c>
      <c r="H255" s="38">
        <v>870</v>
      </c>
      <c r="I255" s="179">
        <v>0.38300000000000001</v>
      </c>
      <c r="J255" s="100">
        <v>4</v>
      </c>
      <c r="K255" s="100">
        <v>0</v>
      </c>
      <c r="L255" s="38">
        <v>960</v>
      </c>
      <c r="M255" s="37">
        <v>0.34791666666666665</v>
      </c>
      <c r="N255" s="100">
        <v>0</v>
      </c>
      <c r="O255" s="100">
        <v>2</v>
      </c>
      <c r="P255" s="100">
        <v>3</v>
      </c>
      <c r="Q255" s="100">
        <v>0</v>
      </c>
      <c r="R255" s="100">
        <v>37</v>
      </c>
      <c r="S255" s="100">
        <v>24</v>
      </c>
      <c r="T255" s="38">
        <v>310</v>
      </c>
      <c r="U255" s="38">
        <v>840</v>
      </c>
      <c r="V255" s="37">
        <v>0.36904761904761907</v>
      </c>
      <c r="W255" s="71" t="s">
        <v>737</v>
      </c>
    </row>
    <row r="256" spans="1:23" ht="15" x14ac:dyDescent="0.2">
      <c r="A256" s="69">
        <v>610171</v>
      </c>
      <c r="B256" s="36" t="s">
        <v>404</v>
      </c>
      <c r="C256" s="100" t="s">
        <v>46</v>
      </c>
      <c r="D256" s="70" t="s">
        <v>47</v>
      </c>
      <c r="E256" s="70" t="s">
        <v>48</v>
      </c>
      <c r="F256" s="38">
        <v>453</v>
      </c>
      <c r="G256" s="36">
        <v>63.5</v>
      </c>
      <c r="H256" s="38">
        <v>1440</v>
      </c>
      <c r="I256" s="179">
        <v>0.314</v>
      </c>
      <c r="J256" s="100">
        <v>2</v>
      </c>
      <c r="K256" s="100">
        <v>0</v>
      </c>
      <c r="L256" s="38">
        <v>1500</v>
      </c>
      <c r="M256" s="37">
        <v>0.30199999999999999</v>
      </c>
      <c r="N256" s="36">
        <v>0</v>
      </c>
      <c r="O256" s="36">
        <v>2</v>
      </c>
      <c r="P256" s="100">
        <v>2</v>
      </c>
      <c r="Q256" s="100">
        <v>1.5</v>
      </c>
      <c r="R256" s="100">
        <v>60</v>
      </c>
      <c r="S256" s="36">
        <v>25</v>
      </c>
      <c r="T256" s="38">
        <v>428</v>
      </c>
      <c r="U256" s="38">
        <v>1380</v>
      </c>
      <c r="V256" s="37">
        <v>0.31014492753623191</v>
      </c>
      <c r="W256" s="71" t="s">
        <v>737</v>
      </c>
    </row>
    <row r="257" spans="1:23" ht="15" x14ac:dyDescent="0.2">
      <c r="A257" s="73">
        <v>610073</v>
      </c>
      <c r="B257" s="100" t="s">
        <v>405</v>
      </c>
      <c r="C257" s="100" t="s">
        <v>46</v>
      </c>
      <c r="D257" s="70" t="s">
        <v>47</v>
      </c>
      <c r="E257" s="70" t="s">
        <v>48</v>
      </c>
      <c r="F257" s="38">
        <v>372</v>
      </c>
      <c r="G257" s="100">
        <v>19</v>
      </c>
      <c r="H257" s="38">
        <v>420</v>
      </c>
      <c r="I257" s="179">
        <v>0.88500000000000001</v>
      </c>
      <c r="J257" s="100">
        <v>0</v>
      </c>
      <c r="K257" s="100">
        <v>0</v>
      </c>
      <c r="L257" s="38">
        <v>420</v>
      </c>
      <c r="M257" s="37">
        <v>0.88571428571428568</v>
      </c>
      <c r="N257" s="100">
        <v>0</v>
      </c>
      <c r="O257" s="100">
        <v>1</v>
      </c>
      <c r="P257" s="100">
        <v>1</v>
      </c>
      <c r="Q257" s="100">
        <v>0</v>
      </c>
      <c r="R257" s="100">
        <v>17</v>
      </c>
      <c r="S257" s="100">
        <v>20</v>
      </c>
      <c r="T257" s="38">
        <v>352</v>
      </c>
      <c r="U257" s="38">
        <v>390</v>
      </c>
      <c r="V257" s="37">
        <v>0.90256410256410258</v>
      </c>
      <c r="W257" s="71" t="s">
        <v>735</v>
      </c>
    </row>
    <row r="258" spans="1:23" ht="15" x14ac:dyDescent="0.2">
      <c r="A258" s="69">
        <v>610276</v>
      </c>
      <c r="B258" s="36" t="s">
        <v>406</v>
      </c>
      <c r="C258" s="100" t="s">
        <v>46</v>
      </c>
      <c r="D258" s="70" t="s">
        <v>47</v>
      </c>
      <c r="E258" s="70" t="s">
        <v>48</v>
      </c>
      <c r="F258" s="38">
        <v>298</v>
      </c>
      <c r="G258" s="36">
        <v>21.5</v>
      </c>
      <c r="H258" s="38">
        <v>480</v>
      </c>
      <c r="I258" s="179">
        <v>0.62</v>
      </c>
      <c r="J258" s="100">
        <v>0</v>
      </c>
      <c r="K258" s="100">
        <v>0</v>
      </c>
      <c r="L258" s="38">
        <v>480</v>
      </c>
      <c r="M258" s="37">
        <v>0.62083333333333335</v>
      </c>
      <c r="N258" s="36">
        <v>0</v>
      </c>
      <c r="O258" s="36">
        <v>1</v>
      </c>
      <c r="P258" s="100">
        <v>0</v>
      </c>
      <c r="Q258" s="100">
        <v>0.5</v>
      </c>
      <c r="R258" s="100">
        <v>20</v>
      </c>
      <c r="S258" s="36">
        <v>18</v>
      </c>
      <c r="T258" s="38">
        <v>280</v>
      </c>
      <c r="U258" s="38">
        <v>450</v>
      </c>
      <c r="V258" s="37">
        <v>0.62222222222222223</v>
      </c>
      <c r="W258" s="71" t="s">
        <v>737</v>
      </c>
    </row>
    <row r="259" spans="1:23" ht="15" x14ac:dyDescent="0.2">
      <c r="A259" s="73">
        <v>610074</v>
      </c>
      <c r="B259" s="100" t="s">
        <v>407</v>
      </c>
      <c r="C259" s="100" t="s">
        <v>46</v>
      </c>
      <c r="D259" s="70" t="s">
        <v>47</v>
      </c>
      <c r="E259" s="70" t="s">
        <v>48</v>
      </c>
      <c r="F259" s="38">
        <v>701</v>
      </c>
      <c r="G259" s="100">
        <v>45.5</v>
      </c>
      <c r="H259" s="38">
        <v>1050</v>
      </c>
      <c r="I259" s="179">
        <v>0.66700000000000004</v>
      </c>
      <c r="J259" s="100">
        <v>0</v>
      </c>
      <c r="K259" s="100">
        <v>0</v>
      </c>
      <c r="L259" s="38">
        <v>1050</v>
      </c>
      <c r="M259" s="37">
        <v>0.66761904761904767</v>
      </c>
      <c r="N259" s="100">
        <v>1</v>
      </c>
      <c r="O259" s="100">
        <v>4</v>
      </c>
      <c r="P259" s="100">
        <v>0</v>
      </c>
      <c r="Q259" s="100">
        <v>3.5</v>
      </c>
      <c r="R259" s="100">
        <v>37</v>
      </c>
      <c r="S259" s="100">
        <v>96</v>
      </c>
      <c r="T259" s="38">
        <v>605</v>
      </c>
      <c r="U259" s="38">
        <v>840</v>
      </c>
      <c r="V259" s="37">
        <v>0.72023809523809523</v>
      </c>
      <c r="W259" s="71" t="s">
        <v>735</v>
      </c>
    </row>
    <row r="260" spans="1:23" ht="15" x14ac:dyDescent="0.2">
      <c r="A260" s="73">
        <v>610076</v>
      </c>
      <c r="B260" s="100" t="s">
        <v>408</v>
      </c>
      <c r="C260" s="100" t="s">
        <v>46</v>
      </c>
      <c r="D260" s="70" t="s">
        <v>47</v>
      </c>
      <c r="E260" s="70" t="s">
        <v>48</v>
      </c>
      <c r="F260" s="38">
        <v>433</v>
      </c>
      <c r="G260" s="100">
        <v>43</v>
      </c>
      <c r="H260" s="38">
        <v>990</v>
      </c>
      <c r="I260" s="179">
        <v>0.437</v>
      </c>
      <c r="J260" s="100">
        <v>0</v>
      </c>
      <c r="K260" s="100">
        <v>0</v>
      </c>
      <c r="L260" s="38">
        <v>990</v>
      </c>
      <c r="M260" s="37">
        <v>0.43737373737373736</v>
      </c>
      <c r="N260" s="100">
        <v>0</v>
      </c>
      <c r="O260" s="100">
        <v>3</v>
      </c>
      <c r="P260" s="100">
        <v>1</v>
      </c>
      <c r="Q260" s="100">
        <v>0</v>
      </c>
      <c r="R260" s="100">
        <v>39</v>
      </c>
      <c r="S260" s="100">
        <v>38</v>
      </c>
      <c r="T260" s="38">
        <v>395</v>
      </c>
      <c r="U260" s="38">
        <v>900</v>
      </c>
      <c r="V260" s="37">
        <v>0.43888888888888888</v>
      </c>
      <c r="W260" s="71" t="s">
        <v>737</v>
      </c>
    </row>
    <row r="261" spans="1:23" ht="15" x14ac:dyDescent="0.2">
      <c r="A261" s="73">
        <v>610077</v>
      </c>
      <c r="B261" s="100" t="s">
        <v>410</v>
      </c>
      <c r="C261" s="100" t="s">
        <v>46</v>
      </c>
      <c r="D261" s="70" t="s">
        <v>47</v>
      </c>
      <c r="E261" s="70" t="s">
        <v>48</v>
      </c>
      <c r="F261" s="38">
        <v>481</v>
      </c>
      <c r="G261" s="100">
        <v>37</v>
      </c>
      <c r="H261" s="38">
        <v>840</v>
      </c>
      <c r="I261" s="179">
        <v>0.57199999999999995</v>
      </c>
      <c r="J261" s="100">
        <v>0</v>
      </c>
      <c r="K261" s="100">
        <v>0</v>
      </c>
      <c r="L261" s="38">
        <v>840</v>
      </c>
      <c r="M261" s="37">
        <v>0.57261904761904758</v>
      </c>
      <c r="N261" s="100">
        <v>1</v>
      </c>
      <c r="O261" s="100">
        <v>3</v>
      </c>
      <c r="P261" s="100">
        <v>2</v>
      </c>
      <c r="Q261" s="100">
        <v>1</v>
      </c>
      <c r="R261" s="100">
        <v>30</v>
      </c>
      <c r="S261" s="100">
        <v>27</v>
      </c>
      <c r="T261" s="38">
        <v>454</v>
      </c>
      <c r="U261" s="38">
        <v>690</v>
      </c>
      <c r="V261" s="37">
        <v>0.65797101449275364</v>
      </c>
      <c r="W261" s="71" t="s">
        <v>737</v>
      </c>
    </row>
    <row r="262" spans="1:23" ht="15" x14ac:dyDescent="0.2">
      <c r="A262" s="73">
        <v>610257</v>
      </c>
      <c r="B262" s="100" t="s">
        <v>411</v>
      </c>
      <c r="C262" s="100" t="s">
        <v>46</v>
      </c>
      <c r="D262" s="70" t="s">
        <v>47</v>
      </c>
      <c r="E262" s="70" t="s">
        <v>48</v>
      </c>
      <c r="F262" s="38">
        <v>181</v>
      </c>
      <c r="G262" s="100">
        <v>33.5</v>
      </c>
      <c r="H262" s="38">
        <v>750</v>
      </c>
      <c r="I262" s="179">
        <v>0.24099999999999999</v>
      </c>
      <c r="J262" s="100">
        <v>0</v>
      </c>
      <c r="K262" s="100">
        <v>0</v>
      </c>
      <c r="L262" s="38">
        <v>750</v>
      </c>
      <c r="M262" s="37">
        <v>0.24133333333333334</v>
      </c>
      <c r="N262" s="100">
        <v>0</v>
      </c>
      <c r="O262" s="100">
        <v>2</v>
      </c>
      <c r="P262" s="100">
        <v>1</v>
      </c>
      <c r="Q262" s="100">
        <v>0.5</v>
      </c>
      <c r="R262" s="100">
        <v>30</v>
      </c>
      <c r="S262" s="100">
        <v>14</v>
      </c>
      <c r="T262" s="38">
        <v>167</v>
      </c>
      <c r="U262" s="38">
        <v>690</v>
      </c>
      <c r="V262" s="37">
        <v>0.24202898550724639</v>
      </c>
      <c r="W262" s="71" t="s">
        <v>737</v>
      </c>
    </row>
    <row r="263" spans="1:23" ht="15" x14ac:dyDescent="0.2">
      <c r="A263" s="69">
        <v>610082</v>
      </c>
      <c r="B263" s="36" t="s">
        <v>154</v>
      </c>
      <c r="C263" s="36" t="s">
        <v>46</v>
      </c>
      <c r="D263" s="70" t="s">
        <v>47</v>
      </c>
      <c r="E263" s="68" t="s">
        <v>48</v>
      </c>
      <c r="F263" s="38">
        <v>1148</v>
      </c>
      <c r="G263" s="36">
        <v>50</v>
      </c>
      <c r="H263" s="38">
        <v>1140</v>
      </c>
      <c r="I263" s="179">
        <v>1.0069999999999999</v>
      </c>
      <c r="J263" s="36">
        <v>6</v>
      </c>
      <c r="K263" s="36">
        <v>0</v>
      </c>
      <c r="L263" s="38">
        <v>1290</v>
      </c>
      <c r="M263" s="37">
        <v>0.889922480620155</v>
      </c>
      <c r="N263" s="36">
        <v>2</v>
      </c>
      <c r="O263" s="36">
        <v>1</v>
      </c>
      <c r="P263" s="36">
        <v>0</v>
      </c>
      <c r="Q263" s="36">
        <v>1</v>
      </c>
      <c r="R263" s="36">
        <v>52</v>
      </c>
      <c r="S263" s="36">
        <v>41</v>
      </c>
      <c r="T263" s="38">
        <v>1107</v>
      </c>
      <c r="U263" s="38">
        <v>1200</v>
      </c>
      <c r="V263" s="37">
        <v>0.92249999999999999</v>
      </c>
      <c r="W263" s="71" t="s">
        <v>735</v>
      </c>
    </row>
    <row r="264" spans="1:23" ht="15" x14ac:dyDescent="0.2">
      <c r="A264" s="69">
        <v>610086</v>
      </c>
      <c r="B264" s="36" t="s">
        <v>412</v>
      </c>
      <c r="C264" s="100" t="s">
        <v>46</v>
      </c>
      <c r="D264" s="70" t="s">
        <v>47</v>
      </c>
      <c r="E264" s="70" t="s">
        <v>48</v>
      </c>
      <c r="F264" s="38">
        <v>244</v>
      </c>
      <c r="G264" s="36">
        <v>27</v>
      </c>
      <c r="H264" s="38">
        <v>600</v>
      </c>
      <c r="I264" s="179">
        <v>0.40600000000000003</v>
      </c>
      <c r="J264" s="36">
        <v>0</v>
      </c>
      <c r="K264" s="36">
        <v>0</v>
      </c>
      <c r="L264" s="38">
        <v>600</v>
      </c>
      <c r="M264" s="37">
        <v>0.40666666666666668</v>
      </c>
      <c r="N264" s="36">
        <v>0</v>
      </c>
      <c r="O264" s="36">
        <v>1</v>
      </c>
      <c r="P264" s="36">
        <v>3</v>
      </c>
      <c r="Q264" s="36">
        <v>0</v>
      </c>
      <c r="R264" s="36">
        <v>23</v>
      </c>
      <c r="S264" s="36">
        <v>17</v>
      </c>
      <c r="T264" s="38">
        <v>227</v>
      </c>
      <c r="U264" s="38">
        <v>510</v>
      </c>
      <c r="V264" s="37">
        <v>0.44509803921568625</v>
      </c>
      <c r="W264" s="71" t="s">
        <v>737</v>
      </c>
    </row>
    <row r="265" spans="1:23" ht="15" x14ac:dyDescent="0.2">
      <c r="A265" s="73">
        <v>610088</v>
      </c>
      <c r="B265" s="100" t="s">
        <v>413</v>
      </c>
      <c r="C265" s="100" t="s">
        <v>46</v>
      </c>
      <c r="D265" s="70" t="s">
        <v>47</v>
      </c>
      <c r="E265" s="70" t="s">
        <v>48</v>
      </c>
      <c r="F265" s="38">
        <v>480</v>
      </c>
      <c r="G265" s="100">
        <v>38.5</v>
      </c>
      <c r="H265" s="38">
        <v>870</v>
      </c>
      <c r="I265" s="179">
        <v>0.55100000000000005</v>
      </c>
      <c r="J265" s="100">
        <v>0</v>
      </c>
      <c r="K265" s="100">
        <v>0</v>
      </c>
      <c r="L265" s="38">
        <v>870</v>
      </c>
      <c r="M265" s="37">
        <v>0.55172413793103448</v>
      </c>
      <c r="N265" s="100">
        <v>2</v>
      </c>
      <c r="O265" s="100">
        <v>3</v>
      </c>
      <c r="P265" s="100">
        <v>1</v>
      </c>
      <c r="Q265" s="100">
        <v>3.5</v>
      </c>
      <c r="R265" s="100">
        <v>29</v>
      </c>
      <c r="S265" s="100">
        <v>46</v>
      </c>
      <c r="T265" s="38">
        <v>434</v>
      </c>
      <c r="U265" s="38">
        <v>660</v>
      </c>
      <c r="V265" s="37">
        <v>0.65757575757575759</v>
      </c>
      <c r="W265" s="71" t="s">
        <v>737</v>
      </c>
    </row>
    <row r="266" spans="1:23" ht="15" x14ac:dyDescent="0.2">
      <c r="A266" s="69">
        <v>610089</v>
      </c>
      <c r="B266" s="36" t="s">
        <v>414</v>
      </c>
      <c r="C266" s="36" t="s">
        <v>46</v>
      </c>
      <c r="D266" s="70" t="s">
        <v>47</v>
      </c>
      <c r="E266" s="68" t="s">
        <v>48</v>
      </c>
      <c r="F266" s="38">
        <v>481</v>
      </c>
      <c r="G266" s="36">
        <v>25</v>
      </c>
      <c r="H266" s="38">
        <v>570</v>
      </c>
      <c r="I266" s="179">
        <v>0.84299999999999997</v>
      </c>
      <c r="J266" s="36">
        <v>0</v>
      </c>
      <c r="K266" s="36">
        <v>0</v>
      </c>
      <c r="L266" s="38">
        <v>570</v>
      </c>
      <c r="M266" s="37">
        <v>0.84385964912280698</v>
      </c>
      <c r="N266" s="36">
        <v>2</v>
      </c>
      <c r="O266" s="36">
        <v>3</v>
      </c>
      <c r="P266" s="36">
        <v>0</v>
      </c>
      <c r="Q266" s="36">
        <v>1</v>
      </c>
      <c r="R266" s="36">
        <v>19</v>
      </c>
      <c r="S266" s="36">
        <v>58</v>
      </c>
      <c r="T266" s="38">
        <v>423</v>
      </c>
      <c r="U266" s="38">
        <v>420</v>
      </c>
      <c r="V266" s="37">
        <v>1.0071428571428571</v>
      </c>
      <c r="W266" s="71" t="s">
        <v>735</v>
      </c>
    </row>
    <row r="267" spans="1:23" ht="15" x14ac:dyDescent="0.2">
      <c r="A267" s="69">
        <v>610090</v>
      </c>
      <c r="B267" s="36" t="s">
        <v>415</v>
      </c>
      <c r="C267" s="36" t="s">
        <v>46</v>
      </c>
      <c r="D267" s="70" t="s">
        <v>47</v>
      </c>
      <c r="E267" s="68" t="s">
        <v>100</v>
      </c>
      <c r="F267" s="38">
        <v>484</v>
      </c>
      <c r="G267" s="100">
        <v>24</v>
      </c>
      <c r="H267" s="38">
        <v>540</v>
      </c>
      <c r="I267" s="179">
        <v>0.89600000000000002</v>
      </c>
      <c r="J267" s="36">
        <v>0</v>
      </c>
      <c r="K267" s="100">
        <v>0</v>
      </c>
      <c r="L267" s="38">
        <v>540</v>
      </c>
      <c r="M267" s="37">
        <v>0.89629629629629626</v>
      </c>
      <c r="N267" s="36">
        <v>0</v>
      </c>
      <c r="O267" s="36">
        <v>0</v>
      </c>
      <c r="P267" s="36">
        <v>0</v>
      </c>
      <c r="Q267" s="36">
        <v>2</v>
      </c>
      <c r="R267" s="36">
        <v>22</v>
      </c>
      <c r="S267" s="36">
        <v>0</v>
      </c>
      <c r="T267" s="38">
        <v>484</v>
      </c>
      <c r="U267" s="38">
        <v>480</v>
      </c>
      <c r="V267" s="37">
        <v>1.0083333333333333</v>
      </c>
      <c r="W267" s="71" t="s">
        <v>735</v>
      </c>
    </row>
    <row r="268" spans="1:23" ht="15" x14ac:dyDescent="0.2">
      <c r="A268" s="69">
        <v>610092</v>
      </c>
      <c r="B268" s="36" t="s">
        <v>416</v>
      </c>
      <c r="C268" s="36" t="s">
        <v>46</v>
      </c>
      <c r="D268" s="70" t="s">
        <v>47</v>
      </c>
      <c r="E268" s="68" t="s">
        <v>48</v>
      </c>
      <c r="F268" s="38">
        <v>221</v>
      </c>
      <c r="G268" s="100">
        <v>33</v>
      </c>
      <c r="H268" s="38">
        <v>750</v>
      </c>
      <c r="I268" s="179">
        <v>0.29399999999999998</v>
      </c>
      <c r="J268" s="36">
        <v>0</v>
      </c>
      <c r="K268" s="100">
        <v>0</v>
      </c>
      <c r="L268" s="38">
        <v>750</v>
      </c>
      <c r="M268" s="37">
        <v>0.29466666666666669</v>
      </c>
      <c r="N268" s="36">
        <v>1</v>
      </c>
      <c r="O268" s="36">
        <v>2</v>
      </c>
      <c r="P268" s="36">
        <v>3</v>
      </c>
      <c r="Q268" s="36">
        <v>0</v>
      </c>
      <c r="R268" s="36">
        <v>27</v>
      </c>
      <c r="S268" s="36">
        <v>37</v>
      </c>
      <c r="T268" s="38">
        <v>184</v>
      </c>
      <c r="U268" s="38">
        <v>600</v>
      </c>
      <c r="V268" s="37">
        <v>0.30666666666666664</v>
      </c>
      <c r="W268" s="71" t="s">
        <v>737</v>
      </c>
    </row>
    <row r="269" spans="1:23" ht="15" x14ac:dyDescent="0.2">
      <c r="A269" s="69">
        <v>610231</v>
      </c>
      <c r="B269" s="36" t="s">
        <v>417</v>
      </c>
      <c r="C269" s="36" t="s">
        <v>46</v>
      </c>
      <c r="D269" s="70" t="s">
        <v>47</v>
      </c>
      <c r="E269" s="68" t="s">
        <v>48</v>
      </c>
      <c r="F269" s="38">
        <v>727</v>
      </c>
      <c r="G269" s="36">
        <v>53</v>
      </c>
      <c r="H269" s="38">
        <v>1200</v>
      </c>
      <c r="I269" s="179">
        <v>0.60499999999999998</v>
      </c>
      <c r="J269" s="36">
        <v>0</v>
      </c>
      <c r="K269" s="36">
        <v>0</v>
      </c>
      <c r="L269" s="38">
        <v>1200</v>
      </c>
      <c r="M269" s="37">
        <v>0.60583333333333333</v>
      </c>
      <c r="N269" s="36">
        <v>0</v>
      </c>
      <c r="O269" s="36">
        <v>3</v>
      </c>
      <c r="P269" s="36">
        <v>6</v>
      </c>
      <c r="Q269" s="36">
        <v>0</v>
      </c>
      <c r="R269" s="36">
        <v>44</v>
      </c>
      <c r="S269" s="36">
        <v>48</v>
      </c>
      <c r="T269" s="38">
        <v>679</v>
      </c>
      <c r="U269" s="38">
        <v>990</v>
      </c>
      <c r="V269" s="37">
        <v>0.68585858585858583</v>
      </c>
      <c r="W269" s="71" t="s">
        <v>737</v>
      </c>
    </row>
    <row r="270" spans="1:23" ht="15" x14ac:dyDescent="0.2">
      <c r="A270" s="69">
        <v>610093</v>
      </c>
      <c r="B270" s="36" t="s">
        <v>419</v>
      </c>
      <c r="C270" s="36" t="s">
        <v>46</v>
      </c>
      <c r="D270" s="70" t="s">
        <v>47</v>
      </c>
      <c r="E270" s="68" t="s">
        <v>48</v>
      </c>
      <c r="F270" s="38">
        <v>264</v>
      </c>
      <c r="G270" s="36">
        <v>27</v>
      </c>
      <c r="H270" s="38">
        <v>600</v>
      </c>
      <c r="I270" s="179">
        <v>0.44</v>
      </c>
      <c r="J270" s="36">
        <v>0</v>
      </c>
      <c r="K270" s="36">
        <v>0</v>
      </c>
      <c r="L270" s="38">
        <v>600</v>
      </c>
      <c r="M270" s="37">
        <v>0.44</v>
      </c>
      <c r="N270" s="36">
        <v>7</v>
      </c>
      <c r="O270" s="36">
        <v>1</v>
      </c>
      <c r="P270" s="36">
        <v>1</v>
      </c>
      <c r="Q270" s="36">
        <v>1</v>
      </c>
      <c r="R270" s="36">
        <v>17</v>
      </c>
      <c r="S270" s="36">
        <v>80</v>
      </c>
      <c r="T270" s="38">
        <v>184</v>
      </c>
      <c r="U270" s="38">
        <v>390</v>
      </c>
      <c r="V270" s="37">
        <v>0.47179487179487178</v>
      </c>
      <c r="W270" s="71" t="s">
        <v>737</v>
      </c>
    </row>
    <row r="271" spans="1:23" ht="15" x14ac:dyDescent="0.2">
      <c r="A271" s="69">
        <v>610094</v>
      </c>
      <c r="B271" s="36" t="s">
        <v>420</v>
      </c>
      <c r="C271" s="36" t="s">
        <v>46</v>
      </c>
      <c r="D271" s="70" t="s">
        <v>47</v>
      </c>
      <c r="E271" s="68" t="s">
        <v>48</v>
      </c>
      <c r="F271" s="38">
        <v>675</v>
      </c>
      <c r="G271" s="100">
        <v>39.5</v>
      </c>
      <c r="H271" s="38">
        <v>900</v>
      </c>
      <c r="I271" s="179">
        <v>0.75</v>
      </c>
      <c r="J271" s="36">
        <v>0</v>
      </c>
      <c r="K271" s="100">
        <v>0</v>
      </c>
      <c r="L271" s="38">
        <v>900</v>
      </c>
      <c r="M271" s="37">
        <v>0.75</v>
      </c>
      <c r="N271" s="36">
        <v>1</v>
      </c>
      <c r="O271" s="36">
        <v>3</v>
      </c>
      <c r="P271" s="36">
        <v>3</v>
      </c>
      <c r="Q271" s="36">
        <v>0.5</v>
      </c>
      <c r="R271" s="36">
        <v>32</v>
      </c>
      <c r="S271" s="36">
        <v>73</v>
      </c>
      <c r="T271" s="38">
        <v>602</v>
      </c>
      <c r="U271" s="38">
        <v>720</v>
      </c>
      <c r="V271" s="37">
        <v>0.83611111111111114</v>
      </c>
      <c r="W271" s="71" t="s">
        <v>735</v>
      </c>
    </row>
    <row r="272" spans="1:23" ht="15" x14ac:dyDescent="0.2">
      <c r="A272" s="69">
        <v>610284</v>
      </c>
      <c r="B272" s="36" t="s">
        <v>421</v>
      </c>
      <c r="C272" s="36" t="s">
        <v>46</v>
      </c>
      <c r="D272" s="70" t="s">
        <v>47</v>
      </c>
      <c r="E272" s="68" t="s">
        <v>422</v>
      </c>
      <c r="F272" s="38">
        <v>544</v>
      </c>
      <c r="G272" s="36">
        <v>31</v>
      </c>
      <c r="H272" s="38">
        <v>690</v>
      </c>
      <c r="I272" s="179">
        <v>0.78800000000000003</v>
      </c>
      <c r="J272" s="36">
        <v>0</v>
      </c>
      <c r="K272" s="36">
        <v>0</v>
      </c>
      <c r="L272" s="38">
        <v>690</v>
      </c>
      <c r="M272" s="37">
        <v>0.78840579710144931</v>
      </c>
      <c r="N272" s="36">
        <v>2</v>
      </c>
      <c r="O272" s="36">
        <v>4</v>
      </c>
      <c r="P272" s="36">
        <v>0</v>
      </c>
      <c r="Q272" s="36">
        <v>0</v>
      </c>
      <c r="R272" s="36">
        <v>25</v>
      </c>
      <c r="S272" s="36">
        <v>103</v>
      </c>
      <c r="T272" s="38">
        <v>441</v>
      </c>
      <c r="U272" s="38">
        <v>570</v>
      </c>
      <c r="V272" s="37">
        <v>0.77368421052631575</v>
      </c>
      <c r="W272" s="71" t="s">
        <v>735</v>
      </c>
    </row>
    <row r="273" spans="1:23" ht="15" x14ac:dyDescent="0.2">
      <c r="A273" s="69">
        <v>610193</v>
      </c>
      <c r="B273" s="36" t="s">
        <v>423</v>
      </c>
      <c r="C273" s="36" t="s">
        <v>46</v>
      </c>
      <c r="D273" s="70" t="s">
        <v>47</v>
      </c>
      <c r="E273" s="68" t="s">
        <v>48</v>
      </c>
      <c r="F273" s="38">
        <v>405</v>
      </c>
      <c r="G273" s="36">
        <v>40</v>
      </c>
      <c r="H273" s="38">
        <v>900</v>
      </c>
      <c r="I273" s="179">
        <v>0.45</v>
      </c>
      <c r="J273" s="36">
        <v>0</v>
      </c>
      <c r="K273" s="36">
        <v>0</v>
      </c>
      <c r="L273" s="38">
        <v>900</v>
      </c>
      <c r="M273" s="37">
        <v>0.45</v>
      </c>
      <c r="N273" s="36">
        <v>6</v>
      </c>
      <c r="O273" s="36">
        <v>3</v>
      </c>
      <c r="P273" s="36">
        <v>2</v>
      </c>
      <c r="Q273" s="36">
        <v>3</v>
      </c>
      <c r="R273" s="36">
        <v>26</v>
      </c>
      <c r="S273" s="36">
        <v>86</v>
      </c>
      <c r="T273" s="38">
        <v>319</v>
      </c>
      <c r="U273" s="38">
        <v>600</v>
      </c>
      <c r="V273" s="37">
        <v>0.53166666666666662</v>
      </c>
      <c r="W273" s="71" t="s">
        <v>737</v>
      </c>
    </row>
    <row r="274" spans="1:23" ht="15" x14ac:dyDescent="0.2">
      <c r="A274" s="73">
        <v>610095</v>
      </c>
      <c r="B274" s="100" t="s">
        <v>424</v>
      </c>
      <c r="C274" s="100" t="s">
        <v>46</v>
      </c>
      <c r="D274" s="70" t="s">
        <v>47</v>
      </c>
      <c r="E274" s="70" t="s">
        <v>48</v>
      </c>
      <c r="F274" s="38">
        <v>386</v>
      </c>
      <c r="G274" s="100">
        <v>29</v>
      </c>
      <c r="H274" s="38">
        <v>660</v>
      </c>
      <c r="I274" s="179">
        <v>0.58399999999999996</v>
      </c>
      <c r="J274" s="100">
        <v>0</v>
      </c>
      <c r="K274" s="100">
        <v>0</v>
      </c>
      <c r="L274" s="38">
        <v>660</v>
      </c>
      <c r="M274" s="37">
        <v>0.58484848484848484</v>
      </c>
      <c r="N274" s="100">
        <v>0</v>
      </c>
      <c r="O274" s="100">
        <v>1</v>
      </c>
      <c r="P274" s="100">
        <v>1</v>
      </c>
      <c r="Q274" s="100">
        <v>0</v>
      </c>
      <c r="R274" s="100">
        <v>27</v>
      </c>
      <c r="S274" s="100">
        <v>19</v>
      </c>
      <c r="T274" s="38">
        <v>367</v>
      </c>
      <c r="U274" s="38">
        <v>600</v>
      </c>
      <c r="V274" s="37">
        <v>0.61166666666666669</v>
      </c>
      <c r="W274" s="71" t="s">
        <v>737</v>
      </c>
    </row>
    <row r="275" spans="1:23" ht="15" x14ac:dyDescent="0.2">
      <c r="A275" s="69">
        <v>609793</v>
      </c>
      <c r="B275" s="36" t="s">
        <v>425</v>
      </c>
      <c r="C275" s="36" t="s">
        <v>46</v>
      </c>
      <c r="D275" s="70" t="s">
        <v>47</v>
      </c>
      <c r="E275" s="68" t="s">
        <v>48</v>
      </c>
      <c r="F275" s="38">
        <v>448</v>
      </c>
      <c r="G275" s="36">
        <v>41.5</v>
      </c>
      <c r="H275" s="38">
        <v>930</v>
      </c>
      <c r="I275" s="179">
        <v>0.48099999999999998</v>
      </c>
      <c r="J275" s="36">
        <v>0</v>
      </c>
      <c r="K275" s="36">
        <v>0</v>
      </c>
      <c r="L275" s="38">
        <v>930</v>
      </c>
      <c r="M275" s="37">
        <v>0.48172043010752691</v>
      </c>
      <c r="N275" s="36">
        <v>0</v>
      </c>
      <c r="O275" s="36">
        <v>2</v>
      </c>
      <c r="P275" s="36">
        <v>4</v>
      </c>
      <c r="Q275" s="36">
        <v>0.5</v>
      </c>
      <c r="R275" s="36">
        <v>35</v>
      </c>
      <c r="S275" s="36">
        <v>40</v>
      </c>
      <c r="T275" s="38">
        <v>408</v>
      </c>
      <c r="U275" s="38">
        <v>780</v>
      </c>
      <c r="V275" s="37">
        <v>0.52307692307692311</v>
      </c>
      <c r="W275" s="71" t="s">
        <v>737</v>
      </c>
    </row>
    <row r="276" spans="1:23" ht="15" x14ac:dyDescent="0.2">
      <c r="A276" s="69">
        <v>610096</v>
      </c>
      <c r="B276" s="36" t="s">
        <v>426</v>
      </c>
      <c r="C276" s="36" t="s">
        <v>46</v>
      </c>
      <c r="D276" s="70" t="s">
        <v>47</v>
      </c>
      <c r="E276" s="68" t="s">
        <v>48</v>
      </c>
      <c r="F276" s="38">
        <v>1054</v>
      </c>
      <c r="G276" s="36">
        <v>49</v>
      </c>
      <c r="H276" s="38">
        <v>1110</v>
      </c>
      <c r="I276" s="179">
        <v>0.94899999999999995</v>
      </c>
      <c r="J276" s="36">
        <v>10</v>
      </c>
      <c r="K276" s="36">
        <v>0</v>
      </c>
      <c r="L276" s="38">
        <v>1350</v>
      </c>
      <c r="M276" s="37">
        <v>0.78074074074074074</v>
      </c>
      <c r="N276" s="36">
        <v>2</v>
      </c>
      <c r="O276" s="36">
        <v>6</v>
      </c>
      <c r="P276" s="36">
        <v>1</v>
      </c>
      <c r="Q276" s="36">
        <v>4</v>
      </c>
      <c r="R276" s="36">
        <v>46</v>
      </c>
      <c r="S276" s="36">
        <v>88</v>
      </c>
      <c r="T276" s="38">
        <v>966</v>
      </c>
      <c r="U276" s="38">
        <v>1050</v>
      </c>
      <c r="V276" s="37">
        <v>0.92</v>
      </c>
      <c r="W276" s="71" t="s">
        <v>735</v>
      </c>
    </row>
    <row r="277" spans="1:23" ht="15" x14ac:dyDescent="0.2">
      <c r="A277" s="73">
        <v>609961</v>
      </c>
      <c r="B277" s="100" t="s">
        <v>427</v>
      </c>
      <c r="C277" s="100" t="s">
        <v>46</v>
      </c>
      <c r="D277" s="70" t="s">
        <v>47</v>
      </c>
      <c r="E277" s="70" t="s">
        <v>48</v>
      </c>
      <c r="F277" s="38">
        <v>325</v>
      </c>
      <c r="G277" s="100">
        <v>31</v>
      </c>
      <c r="H277" s="38">
        <v>690</v>
      </c>
      <c r="I277" s="179">
        <v>0.47099999999999997</v>
      </c>
      <c r="J277" s="100">
        <v>0</v>
      </c>
      <c r="K277" s="100">
        <v>0</v>
      </c>
      <c r="L277" s="38">
        <v>690</v>
      </c>
      <c r="M277" s="37">
        <v>0.47101449275362317</v>
      </c>
      <c r="N277" s="100">
        <v>0</v>
      </c>
      <c r="O277" s="100">
        <v>2</v>
      </c>
      <c r="P277" s="100">
        <v>1</v>
      </c>
      <c r="Q277" s="100">
        <v>1</v>
      </c>
      <c r="R277" s="100">
        <v>27</v>
      </c>
      <c r="S277" s="100">
        <v>18</v>
      </c>
      <c r="T277" s="38">
        <v>307</v>
      </c>
      <c r="U277" s="38">
        <v>600</v>
      </c>
      <c r="V277" s="37">
        <v>0.51166666666666671</v>
      </c>
      <c r="W277" s="71" t="s">
        <v>737</v>
      </c>
    </row>
    <row r="278" spans="1:23" ht="15" x14ac:dyDescent="0.2">
      <c r="A278" s="69">
        <v>610097</v>
      </c>
      <c r="B278" s="36" t="s">
        <v>428</v>
      </c>
      <c r="C278" s="36" t="s">
        <v>46</v>
      </c>
      <c r="D278" s="70" t="s">
        <v>47</v>
      </c>
      <c r="E278" s="68" t="s">
        <v>86</v>
      </c>
      <c r="F278" s="38">
        <v>588</v>
      </c>
      <c r="G278" s="36">
        <v>44</v>
      </c>
      <c r="H278" s="38">
        <v>990</v>
      </c>
      <c r="I278" s="179">
        <v>0.59299999999999997</v>
      </c>
      <c r="J278" s="36">
        <v>0</v>
      </c>
      <c r="K278" s="36">
        <v>0</v>
      </c>
      <c r="L278" s="38">
        <v>990</v>
      </c>
      <c r="M278" s="37">
        <v>0.59393939393939399</v>
      </c>
      <c r="N278" s="36">
        <v>0</v>
      </c>
      <c r="O278" s="36">
        <v>2</v>
      </c>
      <c r="P278" s="36">
        <v>2</v>
      </c>
      <c r="Q278" s="36">
        <v>1</v>
      </c>
      <c r="R278" s="36">
        <v>39</v>
      </c>
      <c r="S278" s="36">
        <v>37</v>
      </c>
      <c r="T278" s="38">
        <v>551</v>
      </c>
      <c r="U278" s="38">
        <v>900</v>
      </c>
      <c r="V278" s="37">
        <v>0.61222222222222222</v>
      </c>
      <c r="W278" s="71" t="s">
        <v>737</v>
      </c>
    </row>
    <row r="279" spans="1:23" ht="15" x14ac:dyDescent="0.2">
      <c r="A279" s="69">
        <v>610098</v>
      </c>
      <c r="B279" s="36" t="s">
        <v>429</v>
      </c>
      <c r="C279" s="36" t="s">
        <v>46</v>
      </c>
      <c r="D279" s="70" t="s">
        <v>47</v>
      </c>
      <c r="E279" s="68" t="s">
        <v>48</v>
      </c>
      <c r="F279" s="38">
        <v>603</v>
      </c>
      <c r="G279" s="36">
        <v>31.5</v>
      </c>
      <c r="H279" s="38">
        <v>720</v>
      </c>
      <c r="I279" s="179">
        <v>0.83699999999999997</v>
      </c>
      <c r="J279" s="36">
        <v>0</v>
      </c>
      <c r="K279" s="36">
        <v>0</v>
      </c>
      <c r="L279" s="38">
        <v>720</v>
      </c>
      <c r="M279" s="37">
        <v>0.83750000000000002</v>
      </c>
      <c r="N279" s="36">
        <v>0</v>
      </c>
      <c r="O279" s="36">
        <v>3</v>
      </c>
      <c r="P279" s="36">
        <v>1</v>
      </c>
      <c r="Q279" s="36">
        <v>0.5</v>
      </c>
      <c r="R279" s="36">
        <v>27</v>
      </c>
      <c r="S279" s="36">
        <v>31</v>
      </c>
      <c r="T279" s="38">
        <v>572</v>
      </c>
      <c r="U279" s="38">
        <v>600</v>
      </c>
      <c r="V279" s="37">
        <v>0.95333333333333337</v>
      </c>
      <c r="W279" s="71" t="s">
        <v>735</v>
      </c>
    </row>
    <row r="280" spans="1:23" ht="15" x14ac:dyDescent="0.2">
      <c r="A280" s="73">
        <v>610354</v>
      </c>
      <c r="B280" s="100" t="s">
        <v>430</v>
      </c>
      <c r="C280" s="100" t="s">
        <v>46</v>
      </c>
      <c r="D280" s="70" t="s">
        <v>47</v>
      </c>
      <c r="E280" s="70" t="s">
        <v>48</v>
      </c>
      <c r="F280" s="38">
        <v>259</v>
      </c>
      <c r="G280" s="100">
        <v>0</v>
      </c>
      <c r="H280" s="38">
        <v>0</v>
      </c>
      <c r="I280" s="38" t="s">
        <v>587</v>
      </c>
      <c r="J280" s="100">
        <v>0</v>
      </c>
      <c r="K280" s="100">
        <v>14.5</v>
      </c>
      <c r="L280" s="38">
        <v>330</v>
      </c>
      <c r="M280" s="37">
        <v>0.7848484848484848</v>
      </c>
      <c r="N280" s="100">
        <v>2</v>
      </c>
      <c r="O280" s="100">
        <v>1</v>
      </c>
      <c r="P280" s="100">
        <v>1</v>
      </c>
      <c r="Q280" s="100">
        <v>3.5</v>
      </c>
      <c r="R280" s="100">
        <v>7</v>
      </c>
      <c r="S280" s="100">
        <v>48</v>
      </c>
      <c r="T280" s="38">
        <v>211</v>
      </c>
      <c r="U280" s="38">
        <v>150</v>
      </c>
      <c r="V280" s="37">
        <v>1.4066666666666667</v>
      </c>
      <c r="W280" s="71" t="s">
        <v>738</v>
      </c>
    </row>
    <row r="281" spans="1:23" ht="15" x14ac:dyDescent="0.2">
      <c r="A281" s="110">
        <v>610099</v>
      </c>
      <c r="B281" s="111" t="s">
        <v>231</v>
      </c>
      <c r="C281" s="111" t="s">
        <v>46</v>
      </c>
      <c r="D281" s="109" t="s">
        <v>47</v>
      </c>
      <c r="E281" s="109" t="s">
        <v>48</v>
      </c>
      <c r="F281" s="113">
        <v>382</v>
      </c>
      <c r="G281" s="111">
        <v>18</v>
      </c>
      <c r="H281" s="113">
        <v>390</v>
      </c>
      <c r="I281" s="179">
        <v>0.97899999999999998</v>
      </c>
      <c r="J281" s="111">
        <v>0</v>
      </c>
      <c r="K281" s="111">
        <v>0</v>
      </c>
      <c r="L281" s="113">
        <v>390</v>
      </c>
      <c r="M281" s="114">
        <v>0.97948717948717945</v>
      </c>
      <c r="N281" s="111">
        <v>0</v>
      </c>
      <c r="O281" s="111">
        <v>1</v>
      </c>
      <c r="P281" s="111">
        <v>1</v>
      </c>
      <c r="Q281" s="111">
        <v>1</v>
      </c>
      <c r="R281" s="111">
        <v>15</v>
      </c>
      <c r="S281" s="111">
        <v>19</v>
      </c>
      <c r="T281" s="113">
        <v>363</v>
      </c>
      <c r="U281" s="113">
        <v>330</v>
      </c>
      <c r="V281" s="114">
        <v>1.1000000000000001</v>
      </c>
      <c r="W281" s="118" t="s">
        <v>735</v>
      </c>
    </row>
    <row r="282" spans="1:23" ht="15" x14ac:dyDescent="0.2">
      <c r="A282" s="73">
        <v>610101</v>
      </c>
      <c r="B282" s="100" t="s">
        <v>434</v>
      </c>
      <c r="C282" s="100" t="s">
        <v>46</v>
      </c>
      <c r="D282" s="70" t="s">
        <v>47</v>
      </c>
      <c r="E282" s="70" t="s">
        <v>48</v>
      </c>
      <c r="F282" s="38">
        <v>894</v>
      </c>
      <c r="G282" s="100">
        <v>67</v>
      </c>
      <c r="H282" s="38">
        <v>1530</v>
      </c>
      <c r="I282" s="179">
        <v>0.58399999999999996</v>
      </c>
      <c r="J282" s="100">
        <v>0</v>
      </c>
      <c r="K282" s="100">
        <v>0</v>
      </c>
      <c r="L282" s="38">
        <v>1530</v>
      </c>
      <c r="M282" s="37">
        <v>0.58431372549019611</v>
      </c>
      <c r="N282" s="100">
        <v>0</v>
      </c>
      <c r="O282" s="100">
        <v>2</v>
      </c>
      <c r="P282" s="100">
        <v>1</v>
      </c>
      <c r="Q282" s="100">
        <v>4</v>
      </c>
      <c r="R282" s="100">
        <v>60</v>
      </c>
      <c r="S282" s="100">
        <v>33</v>
      </c>
      <c r="T282" s="38">
        <v>861</v>
      </c>
      <c r="U282" s="38">
        <v>1380</v>
      </c>
      <c r="V282" s="37">
        <v>0.62391304347826082</v>
      </c>
      <c r="W282" s="71" t="s">
        <v>737</v>
      </c>
    </row>
    <row r="283" spans="1:23" ht="15" x14ac:dyDescent="0.2">
      <c r="A283" s="73">
        <v>610102</v>
      </c>
      <c r="B283" s="100" t="s">
        <v>436</v>
      </c>
      <c r="C283" s="100" t="s">
        <v>46</v>
      </c>
      <c r="D283" s="70" t="s">
        <v>47</v>
      </c>
      <c r="E283" s="70" t="s">
        <v>48</v>
      </c>
      <c r="F283" s="38">
        <v>272</v>
      </c>
      <c r="G283" s="100">
        <v>26</v>
      </c>
      <c r="H283" s="38">
        <v>600</v>
      </c>
      <c r="I283" s="179">
        <v>0.45300000000000001</v>
      </c>
      <c r="J283" s="100">
        <v>0</v>
      </c>
      <c r="K283" s="100">
        <v>0</v>
      </c>
      <c r="L283" s="38">
        <v>600</v>
      </c>
      <c r="M283" s="37">
        <v>0.45333333333333331</v>
      </c>
      <c r="N283" s="100">
        <v>0</v>
      </c>
      <c r="O283" s="100">
        <v>2</v>
      </c>
      <c r="P283" s="100">
        <v>0</v>
      </c>
      <c r="Q283" s="100">
        <v>1</v>
      </c>
      <c r="R283" s="100">
        <v>23</v>
      </c>
      <c r="S283" s="100">
        <v>21</v>
      </c>
      <c r="T283" s="38">
        <v>251</v>
      </c>
      <c r="U283" s="38">
        <v>510</v>
      </c>
      <c r="V283" s="37">
        <v>0.49215686274509801</v>
      </c>
      <c r="W283" s="71" t="s">
        <v>737</v>
      </c>
    </row>
    <row r="284" spans="1:23" ht="15" x14ac:dyDescent="0.2">
      <c r="A284" s="69">
        <v>610103</v>
      </c>
      <c r="B284" s="36" t="s">
        <v>437</v>
      </c>
      <c r="C284" s="36" t="s">
        <v>46</v>
      </c>
      <c r="D284" s="70" t="s">
        <v>47</v>
      </c>
      <c r="E284" s="68" t="s">
        <v>48</v>
      </c>
      <c r="F284" s="38">
        <v>507</v>
      </c>
      <c r="G284" s="36">
        <v>39.5</v>
      </c>
      <c r="H284" s="38">
        <v>900</v>
      </c>
      <c r="I284" s="179">
        <v>0.56299999999999994</v>
      </c>
      <c r="J284" s="36">
        <v>0</v>
      </c>
      <c r="K284" s="36">
        <v>0</v>
      </c>
      <c r="L284" s="38">
        <v>900</v>
      </c>
      <c r="M284" s="37">
        <v>0.56333333333333335</v>
      </c>
      <c r="N284" s="36">
        <v>0</v>
      </c>
      <c r="O284" s="36">
        <v>3</v>
      </c>
      <c r="P284" s="36">
        <v>4</v>
      </c>
      <c r="Q284" s="36">
        <v>0.5</v>
      </c>
      <c r="R284" s="36">
        <v>32</v>
      </c>
      <c r="S284" s="36">
        <v>43</v>
      </c>
      <c r="T284" s="38">
        <v>464</v>
      </c>
      <c r="U284" s="38">
        <v>720</v>
      </c>
      <c r="V284" s="37">
        <v>0.64444444444444449</v>
      </c>
      <c r="W284" s="71" t="s">
        <v>737</v>
      </c>
    </row>
    <row r="285" spans="1:23" ht="15" x14ac:dyDescent="0.2">
      <c r="A285" s="69">
        <v>610104</v>
      </c>
      <c r="B285" s="36" t="s">
        <v>438</v>
      </c>
      <c r="C285" s="36" t="s">
        <v>46</v>
      </c>
      <c r="D285" s="70" t="s">
        <v>47</v>
      </c>
      <c r="E285" s="68" t="s">
        <v>48</v>
      </c>
      <c r="F285" s="38">
        <v>662</v>
      </c>
      <c r="G285" s="36">
        <v>30.5</v>
      </c>
      <c r="H285" s="38">
        <v>690</v>
      </c>
      <c r="I285" s="179">
        <v>0.95899999999999996</v>
      </c>
      <c r="J285" s="36">
        <v>0</v>
      </c>
      <c r="K285" s="36">
        <v>0</v>
      </c>
      <c r="L285" s="38">
        <v>690</v>
      </c>
      <c r="M285" s="37">
        <v>0.95942028985507244</v>
      </c>
      <c r="N285" s="36">
        <v>0</v>
      </c>
      <c r="O285" s="36">
        <v>1</v>
      </c>
      <c r="P285" s="36">
        <v>0</v>
      </c>
      <c r="Q285" s="36">
        <v>0.5</v>
      </c>
      <c r="R285" s="36">
        <v>29</v>
      </c>
      <c r="S285" s="36">
        <v>19</v>
      </c>
      <c r="T285" s="38">
        <v>643</v>
      </c>
      <c r="U285" s="38">
        <v>660</v>
      </c>
      <c r="V285" s="37">
        <v>0.97424242424242424</v>
      </c>
      <c r="W285" s="71" t="s">
        <v>735</v>
      </c>
    </row>
    <row r="286" spans="1:23" ht="15" x14ac:dyDescent="0.2">
      <c r="A286" s="110">
        <v>610105</v>
      </c>
      <c r="B286" s="111" t="s">
        <v>439</v>
      </c>
      <c r="C286" s="111" t="s">
        <v>46</v>
      </c>
      <c r="D286" s="109" t="s">
        <v>47</v>
      </c>
      <c r="E286" s="109" t="s">
        <v>48</v>
      </c>
      <c r="F286" s="113">
        <v>621</v>
      </c>
      <c r="G286" s="111">
        <v>36</v>
      </c>
      <c r="H286" s="113">
        <v>810</v>
      </c>
      <c r="I286" s="179">
        <v>0.76600000000000001</v>
      </c>
      <c r="J286" s="111">
        <v>0</v>
      </c>
      <c r="K286" s="111">
        <v>0</v>
      </c>
      <c r="L286" s="113">
        <v>810</v>
      </c>
      <c r="M286" s="114">
        <v>0.76666666666666672</v>
      </c>
      <c r="N286" s="111">
        <v>0</v>
      </c>
      <c r="O286" s="111">
        <v>2</v>
      </c>
      <c r="P286" s="111">
        <v>1</v>
      </c>
      <c r="Q286" s="111">
        <v>1</v>
      </c>
      <c r="R286" s="111">
        <v>32</v>
      </c>
      <c r="S286" s="111">
        <v>38</v>
      </c>
      <c r="T286" s="113">
        <v>583</v>
      </c>
      <c r="U286" s="113">
        <v>720</v>
      </c>
      <c r="V286" s="114">
        <v>0.80972222222222223</v>
      </c>
      <c r="W286" s="118" t="s">
        <v>735</v>
      </c>
    </row>
    <row r="287" spans="1:23" ht="15" x14ac:dyDescent="0.2">
      <c r="A287" s="69">
        <v>610329</v>
      </c>
      <c r="B287" s="36" t="s">
        <v>440</v>
      </c>
      <c r="C287" s="36" t="s">
        <v>46</v>
      </c>
      <c r="D287" s="70" t="s">
        <v>47</v>
      </c>
      <c r="E287" s="68" t="s">
        <v>48</v>
      </c>
      <c r="F287" s="38">
        <v>275</v>
      </c>
      <c r="G287" s="36">
        <v>32.5</v>
      </c>
      <c r="H287" s="38">
        <v>750</v>
      </c>
      <c r="I287" s="179">
        <v>0.36599999999999999</v>
      </c>
      <c r="J287" s="36">
        <v>0</v>
      </c>
      <c r="K287" s="36">
        <v>0</v>
      </c>
      <c r="L287" s="38">
        <v>750</v>
      </c>
      <c r="M287" s="37">
        <v>0.36666666666666664</v>
      </c>
      <c r="N287" s="36">
        <v>2</v>
      </c>
      <c r="O287" s="36">
        <v>1</v>
      </c>
      <c r="P287" s="36">
        <v>0</v>
      </c>
      <c r="Q287" s="36">
        <v>1.5</v>
      </c>
      <c r="R287" s="36">
        <v>28</v>
      </c>
      <c r="S287" s="36">
        <v>35</v>
      </c>
      <c r="T287" s="38">
        <v>240</v>
      </c>
      <c r="U287" s="38">
        <v>630</v>
      </c>
      <c r="V287" s="37">
        <v>0.38095238095238093</v>
      </c>
      <c r="W287" s="71" t="s">
        <v>737</v>
      </c>
    </row>
    <row r="288" spans="1:23" ht="15" x14ac:dyDescent="0.2">
      <c r="A288" s="73">
        <v>609950</v>
      </c>
      <c r="B288" s="100" t="s">
        <v>441</v>
      </c>
      <c r="C288" s="100" t="s">
        <v>46</v>
      </c>
      <c r="D288" s="70" t="s">
        <v>47</v>
      </c>
      <c r="E288" s="70" t="s">
        <v>442</v>
      </c>
      <c r="F288" s="38">
        <v>396</v>
      </c>
      <c r="G288" s="100">
        <v>29</v>
      </c>
      <c r="H288" s="38">
        <v>660</v>
      </c>
      <c r="I288" s="179">
        <v>0.6</v>
      </c>
      <c r="J288" s="100">
        <v>0</v>
      </c>
      <c r="K288" s="100">
        <v>0</v>
      </c>
      <c r="L288" s="38">
        <v>660</v>
      </c>
      <c r="M288" s="37">
        <v>0.6</v>
      </c>
      <c r="N288" s="100">
        <v>4</v>
      </c>
      <c r="O288" s="100">
        <v>5</v>
      </c>
      <c r="P288" s="100">
        <v>0</v>
      </c>
      <c r="Q288" s="100">
        <v>0</v>
      </c>
      <c r="R288" s="100">
        <v>20</v>
      </c>
      <c r="S288" s="100">
        <v>107</v>
      </c>
      <c r="T288" s="38">
        <v>289</v>
      </c>
      <c r="U288" s="38">
        <v>450</v>
      </c>
      <c r="V288" s="37">
        <v>0.64222222222222225</v>
      </c>
      <c r="W288" s="71" t="s">
        <v>737</v>
      </c>
    </row>
    <row r="289" spans="1:23" ht="15" x14ac:dyDescent="0.2">
      <c r="A289" s="73">
        <v>610107</v>
      </c>
      <c r="B289" s="100" t="s">
        <v>443</v>
      </c>
      <c r="C289" s="100" t="s">
        <v>46</v>
      </c>
      <c r="D289" s="70" t="s">
        <v>47</v>
      </c>
      <c r="E289" s="70" t="s">
        <v>48</v>
      </c>
      <c r="F289" s="38">
        <v>309</v>
      </c>
      <c r="G289" s="100">
        <v>35</v>
      </c>
      <c r="H289" s="38">
        <v>780</v>
      </c>
      <c r="I289" s="179">
        <v>0.39600000000000002</v>
      </c>
      <c r="J289" s="100">
        <v>0</v>
      </c>
      <c r="K289" s="100">
        <v>0</v>
      </c>
      <c r="L289" s="38">
        <v>780</v>
      </c>
      <c r="M289" s="37">
        <v>0.39615384615384613</v>
      </c>
      <c r="N289" s="100">
        <v>8</v>
      </c>
      <c r="O289" s="100">
        <v>2</v>
      </c>
      <c r="P289" s="100">
        <v>1</v>
      </c>
      <c r="Q289" s="100">
        <v>2</v>
      </c>
      <c r="R289" s="100">
        <v>22</v>
      </c>
      <c r="S289" s="100">
        <v>81</v>
      </c>
      <c r="T289" s="38">
        <v>228</v>
      </c>
      <c r="U289" s="38">
        <v>480</v>
      </c>
      <c r="V289" s="37">
        <v>0.47499999999999998</v>
      </c>
      <c r="W289" s="71" t="s">
        <v>737</v>
      </c>
    </row>
    <row r="290" spans="1:23" ht="15" x14ac:dyDescent="0.2">
      <c r="A290" s="73">
        <v>610108</v>
      </c>
      <c r="B290" s="100" t="s">
        <v>444</v>
      </c>
      <c r="C290" s="100" t="s">
        <v>46</v>
      </c>
      <c r="D290" s="70" t="s">
        <v>47</v>
      </c>
      <c r="E290" s="70" t="s">
        <v>48</v>
      </c>
      <c r="F290" s="38">
        <v>328</v>
      </c>
      <c r="G290" s="100">
        <v>36</v>
      </c>
      <c r="H290" s="38">
        <v>810</v>
      </c>
      <c r="I290" s="179">
        <v>0.40400000000000003</v>
      </c>
      <c r="J290" s="100">
        <v>0</v>
      </c>
      <c r="K290" s="100">
        <v>0</v>
      </c>
      <c r="L290" s="38">
        <v>810</v>
      </c>
      <c r="M290" s="37">
        <v>0.40493827160493828</v>
      </c>
      <c r="N290" s="100">
        <v>0</v>
      </c>
      <c r="O290" s="100">
        <v>2</v>
      </c>
      <c r="P290" s="100">
        <v>2</v>
      </c>
      <c r="Q290" s="100">
        <v>2</v>
      </c>
      <c r="R290" s="100">
        <v>30</v>
      </c>
      <c r="S290" s="100">
        <v>25</v>
      </c>
      <c r="T290" s="38">
        <v>303</v>
      </c>
      <c r="U290" s="38">
        <v>690</v>
      </c>
      <c r="V290" s="37">
        <v>0.43913043478260871</v>
      </c>
      <c r="W290" s="71" t="s">
        <v>737</v>
      </c>
    </row>
    <row r="291" spans="1:23" ht="15" x14ac:dyDescent="0.2">
      <c r="A291" s="69">
        <v>610109</v>
      </c>
      <c r="B291" s="36" t="s">
        <v>445</v>
      </c>
      <c r="C291" s="36" t="s">
        <v>46</v>
      </c>
      <c r="D291" s="70" t="s">
        <v>47</v>
      </c>
      <c r="E291" s="68" t="s">
        <v>48</v>
      </c>
      <c r="F291" s="38">
        <v>267</v>
      </c>
      <c r="G291" s="36">
        <v>15.5</v>
      </c>
      <c r="H291" s="38">
        <v>330</v>
      </c>
      <c r="I291" s="179">
        <v>0.80900000000000005</v>
      </c>
      <c r="J291" s="36">
        <v>0</v>
      </c>
      <c r="K291" s="36">
        <v>0</v>
      </c>
      <c r="L291" s="38">
        <v>330</v>
      </c>
      <c r="M291" s="37">
        <v>0.80909090909090908</v>
      </c>
      <c r="N291" s="36">
        <v>0</v>
      </c>
      <c r="O291" s="36">
        <v>1</v>
      </c>
      <c r="P291" s="36">
        <v>1</v>
      </c>
      <c r="Q291" s="36">
        <v>0.5</v>
      </c>
      <c r="R291" s="36">
        <v>13</v>
      </c>
      <c r="S291" s="36">
        <v>19</v>
      </c>
      <c r="T291" s="38">
        <v>248</v>
      </c>
      <c r="U291" s="38">
        <v>300</v>
      </c>
      <c r="V291" s="37">
        <v>0.82666666666666666</v>
      </c>
      <c r="W291" s="71" t="s">
        <v>735</v>
      </c>
    </row>
    <row r="292" spans="1:23" ht="15" x14ac:dyDescent="0.2">
      <c r="A292" s="69">
        <v>609943</v>
      </c>
      <c r="B292" s="36" t="s">
        <v>446</v>
      </c>
      <c r="C292" s="36" t="s">
        <v>46</v>
      </c>
      <c r="D292" s="70" t="s">
        <v>47</v>
      </c>
      <c r="E292" s="68" t="s">
        <v>48</v>
      </c>
      <c r="F292" s="38">
        <v>341</v>
      </c>
      <c r="G292" s="36">
        <v>42</v>
      </c>
      <c r="H292" s="38">
        <v>960</v>
      </c>
      <c r="I292" s="179">
        <v>0.35499999999999998</v>
      </c>
      <c r="J292" s="36">
        <v>0</v>
      </c>
      <c r="K292" s="36">
        <v>0</v>
      </c>
      <c r="L292" s="38">
        <v>960</v>
      </c>
      <c r="M292" s="37">
        <v>0.35520833333333335</v>
      </c>
      <c r="N292" s="36">
        <v>3</v>
      </c>
      <c r="O292" s="36">
        <v>2</v>
      </c>
      <c r="P292" s="36">
        <v>1</v>
      </c>
      <c r="Q292" s="36">
        <v>3</v>
      </c>
      <c r="R292" s="36">
        <v>33</v>
      </c>
      <c r="S292" s="36">
        <v>54</v>
      </c>
      <c r="T292" s="38">
        <v>287</v>
      </c>
      <c r="U292" s="38">
        <v>750</v>
      </c>
      <c r="V292" s="37">
        <v>0.38266666666666665</v>
      </c>
      <c r="W292" s="71" t="s">
        <v>737</v>
      </c>
    </row>
    <row r="293" spans="1:23" ht="15" x14ac:dyDescent="0.2">
      <c r="A293" s="110">
        <v>610111</v>
      </c>
      <c r="B293" s="111" t="s">
        <v>447</v>
      </c>
      <c r="C293" s="111" t="s">
        <v>46</v>
      </c>
      <c r="D293" s="109" t="s">
        <v>47</v>
      </c>
      <c r="E293" s="109" t="s">
        <v>48</v>
      </c>
      <c r="F293" s="113">
        <v>730</v>
      </c>
      <c r="G293" s="111">
        <v>43</v>
      </c>
      <c r="H293" s="113">
        <v>990</v>
      </c>
      <c r="I293" s="179">
        <v>0.73699999999999999</v>
      </c>
      <c r="J293" s="111">
        <v>0</v>
      </c>
      <c r="K293" s="111">
        <v>0</v>
      </c>
      <c r="L293" s="113">
        <v>990</v>
      </c>
      <c r="M293" s="114">
        <v>0.73737373737373735</v>
      </c>
      <c r="N293" s="111">
        <v>0</v>
      </c>
      <c r="O293" s="111">
        <v>3</v>
      </c>
      <c r="P293" s="111">
        <v>1</v>
      </c>
      <c r="Q293" s="111">
        <v>1</v>
      </c>
      <c r="R293" s="111">
        <v>38</v>
      </c>
      <c r="S293" s="111">
        <v>58</v>
      </c>
      <c r="T293" s="113">
        <v>672</v>
      </c>
      <c r="U293" s="113">
        <v>870</v>
      </c>
      <c r="V293" s="114">
        <v>0.77241379310344827</v>
      </c>
      <c r="W293" s="118" t="s">
        <v>735</v>
      </c>
    </row>
    <row r="294" spans="1:23" ht="15" x14ac:dyDescent="0.2">
      <c r="A294" s="110">
        <v>610115</v>
      </c>
      <c r="B294" s="111" t="s">
        <v>448</v>
      </c>
      <c r="C294" s="111" t="s">
        <v>46</v>
      </c>
      <c r="D294" s="109" t="s">
        <v>47</v>
      </c>
      <c r="E294" s="109" t="s">
        <v>48</v>
      </c>
      <c r="F294" s="113">
        <v>243</v>
      </c>
      <c r="G294" s="111">
        <v>22</v>
      </c>
      <c r="H294" s="113">
        <v>480</v>
      </c>
      <c r="I294" s="179">
        <v>0.50600000000000001</v>
      </c>
      <c r="J294" s="111">
        <v>0</v>
      </c>
      <c r="K294" s="111">
        <v>0</v>
      </c>
      <c r="L294" s="113">
        <v>480</v>
      </c>
      <c r="M294" s="114">
        <v>0.50624999999999998</v>
      </c>
      <c r="N294" s="111">
        <v>0</v>
      </c>
      <c r="O294" s="111">
        <v>1</v>
      </c>
      <c r="P294" s="111">
        <v>3</v>
      </c>
      <c r="Q294" s="111">
        <v>0</v>
      </c>
      <c r="R294" s="111">
        <v>18</v>
      </c>
      <c r="S294" s="111">
        <v>20</v>
      </c>
      <c r="T294" s="113">
        <v>223</v>
      </c>
      <c r="U294" s="113">
        <v>390</v>
      </c>
      <c r="V294" s="114">
        <v>0.57179487179487176</v>
      </c>
      <c r="W294" s="118" t="s">
        <v>737</v>
      </c>
    </row>
    <row r="295" spans="1:23" ht="15" x14ac:dyDescent="0.2">
      <c r="A295" s="73">
        <v>610112</v>
      </c>
      <c r="B295" s="100" t="s">
        <v>449</v>
      </c>
      <c r="C295" s="100" t="s">
        <v>46</v>
      </c>
      <c r="D295" s="70" t="s">
        <v>47</v>
      </c>
      <c r="E295" s="70" t="s">
        <v>48</v>
      </c>
      <c r="F295" s="38">
        <v>393</v>
      </c>
      <c r="G295" s="100">
        <v>70</v>
      </c>
      <c r="H295" s="38">
        <v>1590</v>
      </c>
      <c r="I295" s="179">
        <v>0.247</v>
      </c>
      <c r="J295" s="100">
        <v>0</v>
      </c>
      <c r="K295" s="100">
        <v>0</v>
      </c>
      <c r="L295" s="38">
        <v>1590</v>
      </c>
      <c r="M295" s="37">
        <v>0.24716981132075472</v>
      </c>
      <c r="N295" s="100"/>
      <c r="O295" s="100">
        <v>4</v>
      </c>
      <c r="P295" s="100">
        <v>14</v>
      </c>
      <c r="Q295" s="100">
        <v>0</v>
      </c>
      <c r="R295" s="100">
        <v>52</v>
      </c>
      <c r="S295" s="100">
        <v>35</v>
      </c>
      <c r="T295" s="38">
        <v>358</v>
      </c>
      <c r="U295" s="38">
        <v>1200</v>
      </c>
      <c r="V295" s="37">
        <v>0.29833333333333334</v>
      </c>
      <c r="W295" s="71" t="s">
        <v>737</v>
      </c>
    </row>
    <row r="296" spans="1:23" ht="15" x14ac:dyDescent="0.2">
      <c r="A296" s="69">
        <v>610116</v>
      </c>
      <c r="B296" s="36" t="s">
        <v>450</v>
      </c>
      <c r="C296" s="36" t="s">
        <v>46</v>
      </c>
      <c r="D296" s="70" t="s">
        <v>47</v>
      </c>
      <c r="E296" s="68" t="s">
        <v>48</v>
      </c>
      <c r="F296" s="38">
        <v>241</v>
      </c>
      <c r="G296" s="36">
        <v>23.5</v>
      </c>
      <c r="H296" s="38">
        <v>540</v>
      </c>
      <c r="I296" s="179">
        <v>0.44600000000000001</v>
      </c>
      <c r="J296" s="36">
        <v>0</v>
      </c>
      <c r="K296" s="36">
        <v>0</v>
      </c>
      <c r="L296" s="38">
        <v>540</v>
      </c>
      <c r="M296" s="37">
        <v>0.4462962962962963</v>
      </c>
      <c r="N296" s="36">
        <v>0</v>
      </c>
      <c r="O296" s="36">
        <v>2</v>
      </c>
      <c r="P296" s="36">
        <v>1</v>
      </c>
      <c r="Q296" s="36">
        <v>0.5</v>
      </c>
      <c r="R296" s="36">
        <v>20</v>
      </c>
      <c r="S296" s="36">
        <v>18</v>
      </c>
      <c r="T296" s="38">
        <v>223</v>
      </c>
      <c r="U296" s="38">
        <v>450</v>
      </c>
      <c r="V296" s="37">
        <v>0.49555555555555558</v>
      </c>
      <c r="W296" s="71" t="s">
        <v>737</v>
      </c>
    </row>
    <row r="297" spans="1:23" ht="15" x14ac:dyDescent="0.2">
      <c r="A297" s="73">
        <v>610117</v>
      </c>
      <c r="B297" s="100" t="s">
        <v>451</v>
      </c>
      <c r="C297" s="100" t="s">
        <v>46</v>
      </c>
      <c r="D297" s="70" t="s">
        <v>47</v>
      </c>
      <c r="E297" s="70" t="s">
        <v>422</v>
      </c>
      <c r="F297" s="38">
        <v>579</v>
      </c>
      <c r="G297" s="100">
        <v>29.5</v>
      </c>
      <c r="H297" s="38">
        <v>660</v>
      </c>
      <c r="I297" s="179">
        <v>0.877</v>
      </c>
      <c r="J297" s="100">
        <v>8</v>
      </c>
      <c r="K297" s="100">
        <v>0</v>
      </c>
      <c r="L297" s="38">
        <v>840</v>
      </c>
      <c r="M297" s="37">
        <v>0.68928571428571428</v>
      </c>
      <c r="N297" s="100">
        <v>1</v>
      </c>
      <c r="O297" s="100">
        <v>4</v>
      </c>
      <c r="P297" s="100">
        <v>1</v>
      </c>
      <c r="Q297" s="100">
        <v>0.5</v>
      </c>
      <c r="R297" s="100">
        <v>31</v>
      </c>
      <c r="S297" s="100">
        <v>78</v>
      </c>
      <c r="T297" s="38">
        <v>501</v>
      </c>
      <c r="U297" s="38">
        <v>690</v>
      </c>
      <c r="V297" s="37">
        <v>0.72608695652173916</v>
      </c>
      <c r="W297" s="71" t="s">
        <v>735</v>
      </c>
    </row>
    <row r="298" spans="1:23" ht="15" x14ac:dyDescent="0.2">
      <c r="A298" s="69">
        <v>610120</v>
      </c>
      <c r="B298" s="36" t="s">
        <v>453</v>
      </c>
      <c r="C298" s="36" t="s">
        <v>46</v>
      </c>
      <c r="D298" s="70" t="s">
        <v>47</v>
      </c>
      <c r="E298" s="68" t="s">
        <v>422</v>
      </c>
      <c r="F298" s="38">
        <v>803</v>
      </c>
      <c r="G298" s="36">
        <v>30</v>
      </c>
      <c r="H298" s="38">
        <v>690</v>
      </c>
      <c r="I298" s="179">
        <v>1.163</v>
      </c>
      <c r="J298" s="36">
        <v>15</v>
      </c>
      <c r="K298" s="36">
        <v>6</v>
      </c>
      <c r="L298" s="38">
        <v>1170</v>
      </c>
      <c r="M298" s="37">
        <v>0.68632478632478633</v>
      </c>
      <c r="N298" s="36">
        <v>2</v>
      </c>
      <c r="O298" s="36">
        <v>11</v>
      </c>
      <c r="P298" s="36">
        <v>1</v>
      </c>
      <c r="Q298" s="36">
        <v>4</v>
      </c>
      <c r="R298" s="36">
        <v>33</v>
      </c>
      <c r="S298" s="36">
        <v>187</v>
      </c>
      <c r="T298" s="38">
        <v>616</v>
      </c>
      <c r="U298" s="38">
        <v>750</v>
      </c>
      <c r="V298" s="37">
        <v>0.82133333333333336</v>
      </c>
      <c r="W298" s="71" t="s">
        <v>735</v>
      </c>
    </row>
    <row r="299" spans="1:23" ht="15" x14ac:dyDescent="0.2">
      <c r="A299" s="69">
        <v>610122</v>
      </c>
      <c r="B299" s="36" t="s">
        <v>454</v>
      </c>
      <c r="C299" s="36" t="s">
        <v>46</v>
      </c>
      <c r="D299" s="70" t="s">
        <v>47</v>
      </c>
      <c r="E299" s="68" t="s">
        <v>48</v>
      </c>
      <c r="F299" s="38">
        <v>1061</v>
      </c>
      <c r="G299" s="36">
        <v>48</v>
      </c>
      <c r="H299" s="38">
        <v>1080</v>
      </c>
      <c r="I299" s="179">
        <v>0.98199999999999998</v>
      </c>
      <c r="J299" s="36">
        <v>0</v>
      </c>
      <c r="K299" s="36">
        <v>4</v>
      </c>
      <c r="L299" s="38">
        <v>1200</v>
      </c>
      <c r="M299" s="37">
        <v>0.88416666666666666</v>
      </c>
      <c r="N299" s="36">
        <v>2</v>
      </c>
      <c r="O299" s="36">
        <v>7</v>
      </c>
      <c r="P299" s="36">
        <v>0</v>
      </c>
      <c r="Q299" s="36">
        <v>3</v>
      </c>
      <c r="R299" s="36">
        <v>40</v>
      </c>
      <c r="S299" s="36">
        <v>127</v>
      </c>
      <c r="T299" s="38">
        <v>934</v>
      </c>
      <c r="U299" s="38">
        <v>900</v>
      </c>
      <c r="V299" s="37">
        <v>1.0377777777777777</v>
      </c>
      <c r="W299" s="71" t="s">
        <v>735</v>
      </c>
    </row>
    <row r="300" spans="1:23" ht="15" x14ac:dyDescent="0.2">
      <c r="A300" s="69">
        <v>609872</v>
      </c>
      <c r="B300" s="36" t="s">
        <v>455</v>
      </c>
      <c r="C300" s="36" t="s">
        <v>46</v>
      </c>
      <c r="D300" s="70" t="s">
        <v>47</v>
      </c>
      <c r="E300" s="68" t="s">
        <v>48</v>
      </c>
      <c r="F300" s="38">
        <v>287</v>
      </c>
      <c r="G300" s="36">
        <v>44.5</v>
      </c>
      <c r="H300" s="38">
        <v>1020</v>
      </c>
      <c r="I300" s="179">
        <v>0.28100000000000003</v>
      </c>
      <c r="J300" s="36">
        <v>0</v>
      </c>
      <c r="K300" s="36">
        <v>0</v>
      </c>
      <c r="L300" s="38">
        <v>1020</v>
      </c>
      <c r="M300" s="37">
        <v>0.28137254901960784</v>
      </c>
      <c r="N300" s="36">
        <v>0</v>
      </c>
      <c r="O300" s="36">
        <v>2</v>
      </c>
      <c r="P300" s="36">
        <v>5</v>
      </c>
      <c r="Q300" s="36">
        <v>1.5</v>
      </c>
      <c r="R300" s="36">
        <v>36</v>
      </c>
      <c r="S300" s="36">
        <v>16</v>
      </c>
      <c r="T300" s="38">
        <v>271</v>
      </c>
      <c r="U300" s="38">
        <v>810</v>
      </c>
      <c r="V300" s="37">
        <v>0.33456790123456792</v>
      </c>
      <c r="W300" s="71" t="s">
        <v>737</v>
      </c>
    </row>
    <row r="301" spans="1:23" ht="15" x14ac:dyDescent="0.2">
      <c r="A301" s="69">
        <v>610126</v>
      </c>
      <c r="B301" s="36" t="s">
        <v>456</v>
      </c>
      <c r="C301" s="36" t="s">
        <v>46</v>
      </c>
      <c r="D301" s="70" t="s">
        <v>47</v>
      </c>
      <c r="E301" s="68" t="s">
        <v>48</v>
      </c>
      <c r="F301" s="38">
        <v>485</v>
      </c>
      <c r="G301" s="100">
        <v>36</v>
      </c>
      <c r="H301" s="38">
        <v>810</v>
      </c>
      <c r="I301" s="179">
        <v>0.59799999999999998</v>
      </c>
      <c r="J301" s="36">
        <v>0</v>
      </c>
      <c r="K301" s="100">
        <v>0</v>
      </c>
      <c r="L301" s="38">
        <v>810</v>
      </c>
      <c r="M301" s="37">
        <v>0.59876543209876543</v>
      </c>
      <c r="N301" s="36">
        <v>1</v>
      </c>
      <c r="O301" s="36">
        <v>3</v>
      </c>
      <c r="P301" s="36">
        <v>4</v>
      </c>
      <c r="Q301" s="36">
        <v>1</v>
      </c>
      <c r="R301" s="36">
        <v>27</v>
      </c>
      <c r="S301" s="36">
        <v>67</v>
      </c>
      <c r="T301" s="38">
        <v>418</v>
      </c>
      <c r="U301" s="38">
        <v>600</v>
      </c>
      <c r="V301" s="37">
        <v>0.69666666666666666</v>
      </c>
      <c r="W301" s="71" t="s">
        <v>735</v>
      </c>
    </row>
    <row r="302" spans="1:23" ht="15" x14ac:dyDescent="0.2">
      <c r="A302" s="69">
        <v>610127</v>
      </c>
      <c r="B302" s="36" t="s">
        <v>457</v>
      </c>
      <c r="C302" s="36" t="s">
        <v>46</v>
      </c>
      <c r="D302" s="70" t="s">
        <v>47</v>
      </c>
      <c r="E302" s="68" t="s">
        <v>48</v>
      </c>
      <c r="F302" s="38">
        <v>865</v>
      </c>
      <c r="G302" s="36">
        <v>39</v>
      </c>
      <c r="H302" s="38">
        <v>900</v>
      </c>
      <c r="I302" s="179">
        <v>0.96099999999999997</v>
      </c>
      <c r="J302" s="36">
        <v>0</v>
      </c>
      <c r="K302" s="36">
        <v>0</v>
      </c>
      <c r="L302" s="38">
        <v>900</v>
      </c>
      <c r="M302" s="37">
        <v>0.96111111111111114</v>
      </c>
      <c r="N302" s="36">
        <v>1</v>
      </c>
      <c r="O302" s="36">
        <v>1</v>
      </c>
      <c r="P302" s="36">
        <v>0</v>
      </c>
      <c r="Q302" s="36">
        <v>2</v>
      </c>
      <c r="R302" s="36">
        <v>35</v>
      </c>
      <c r="S302" s="36">
        <v>36</v>
      </c>
      <c r="T302" s="38">
        <v>829</v>
      </c>
      <c r="U302" s="38">
        <v>780</v>
      </c>
      <c r="V302" s="37">
        <v>1.0628205128205128</v>
      </c>
      <c r="W302" s="71" t="s">
        <v>735</v>
      </c>
    </row>
    <row r="303" spans="1:23" ht="15" x14ac:dyDescent="0.2">
      <c r="A303" s="69">
        <v>610106</v>
      </c>
      <c r="B303" s="36" t="s">
        <v>460</v>
      </c>
      <c r="C303" s="36" t="s">
        <v>46</v>
      </c>
      <c r="D303" s="70" t="s">
        <v>47</v>
      </c>
      <c r="E303" s="68" t="s">
        <v>48</v>
      </c>
      <c r="F303" s="38">
        <v>546</v>
      </c>
      <c r="G303" s="36">
        <v>64</v>
      </c>
      <c r="H303" s="38">
        <v>1470</v>
      </c>
      <c r="I303" s="179">
        <v>0.371</v>
      </c>
      <c r="J303" s="36">
        <v>0</v>
      </c>
      <c r="K303" s="36">
        <v>0</v>
      </c>
      <c r="L303" s="38">
        <v>1470</v>
      </c>
      <c r="M303" s="37">
        <v>0.37142857142857144</v>
      </c>
      <c r="N303" s="36">
        <v>3</v>
      </c>
      <c r="O303" s="36">
        <v>4</v>
      </c>
      <c r="P303" s="36">
        <v>2</v>
      </c>
      <c r="Q303" s="36">
        <v>5</v>
      </c>
      <c r="R303" s="36">
        <v>50</v>
      </c>
      <c r="S303" s="36">
        <v>69</v>
      </c>
      <c r="T303" s="38">
        <v>477</v>
      </c>
      <c r="U303" s="38">
        <v>1140</v>
      </c>
      <c r="V303" s="37">
        <v>0.41842105263157897</v>
      </c>
      <c r="W303" s="71" t="s">
        <v>737</v>
      </c>
    </row>
    <row r="304" spans="1:23" ht="15" x14ac:dyDescent="0.2">
      <c r="A304" s="69">
        <v>610129</v>
      </c>
      <c r="B304" s="36" t="s">
        <v>461</v>
      </c>
      <c r="C304" s="36" t="s">
        <v>46</v>
      </c>
      <c r="D304" s="70" t="s">
        <v>47</v>
      </c>
      <c r="E304" s="68" t="s">
        <v>48</v>
      </c>
      <c r="F304" s="38">
        <v>318</v>
      </c>
      <c r="G304" s="36">
        <v>32</v>
      </c>
      <c r="H304" s="38">
        <v>720</v>
      </c>
      <c r="I304" s="179">
        <v>0.441</v>
      </c>
      <c r="J304" s="36">
        <v>0</v>
      </c>
      <c r="K304" s="36">
        <v>0</v>
      </c>
      <c r="L304" s="38">
        <v>720</v>
      </c>
      <c r="M304" s="37">
        <v>0.44166666666666665</v>
      </c>
      <c r="N304" s="36">
        <v>1</v>
      </c>
      <c r="O304" s="36">
        <v>2</v>
      </c>
      <c r="P304" s="36">
        <v>1</v>
      </c>
      <c r="Q304" s="36">
        <v>3</v>
      </c>
      <c r="R304" s="36">
        <v>25</v>
      </c>
      <c r="S304" s="36">
        <v>18</v>
      </c>
      <c r="T304" s="38">
        <v>300</v>
      </c>
      <c r="U304" s="38">
        <v>570</v>
      </c>
      <c r="V304" s="37">
        <v>0.52631578947368418</v>
      </c>
      <c r="W304" s="71" t="s">
        <v>737</v>
      </c>
    </row>
    <row r="305" spans="1:23" ht="15" x14ac:dyDescent="0.2">
      <c r="A305" s="69">
        <v>610013</v>
      </c>
      <c r="B305" s="36" t="s">
        <v>462</v>
      </c>
      <c r="C305" s="36" t="s">
        <v>46</v>
      </c>
      <c r="D305" s="70" t="s">
        <v>47</v>
      </c>
      <c r="E305" s="68" t="s">
        <v>48</v>
      </c>
      <c r="F305" s="38">
        <v>229</v>
      </c>
      <c r="G305" s="36">
        <v>22</v>
      </c>
      <c r="H305" s="38">
        <v>480</v>
      </c>
      <c r="I305" s="179">
        <v>0.47699999999999998</v>
      </c>
      <c r="J305" s="36">
        <v>0</v>
      </c>
      <c r="K305" s="36">
        <v>0</v>
      </c>
      <c r="L305" s="38">
        <v>480</v>
      </c>
      <c r="M305" s="37">
        <v>0.47708333333333336</v>
      </c>
      <c r="N305" s="36">
        <v>0</v>
      </c>
      <c r="O305" s="36">
        <v>1</v>
      </c>
      <c r="P305" s="36">
        <v>0</v>
      </c>
      <c r="Q305" s="36">
        <v>0</v>
      </c>
      <c r="R305" s="36">
        <v>21</v>
      </c>
      <c r="S305" s="36">
        <v>7</v>
      </c>
      <c r="T305" s="38">
        <v>222</v>
      </c>
      <c r="U305" s="38">
        <v>480</v>
      </c>
      <c r="V305" s="37">
        <v>0.46250000000000002</v>
      </c>
      <c r="W305" s="71" t="s">
        <v>737</v>
      </c>
    </row>
    <row r="306" spans="1:23" ht="15" x14ac:dyDescent="0.2">
      <c r="A306" s="69">
        <v>610130</v>
      </c>
      <c r="B306" s="36" t="s">
        <v>463</v>
      </c>
      <c r="C306" s="36" t="s">
        <v>46</v>
      </c>
      <c r="D306" s="70" t="s">
        <v>47</v>
      </c>
      <c r="E306" s="68" t="s">
        <v>86</v>
      </c>
      <c r="F306" s="38">
        <v>221</v>
      </c>
      <c r="G306" s="36">
        <v>22</v>
      </c>
      <c r="H306" s="38">
        <v>480</v>
      </c>
      <c r="I306" s="179">
        <v>0.46</v>
      </c>
      <c r="J306" s="36">
        <v>4</v>
      </c>
      <c r="K306" s="36">
        <v>0</v>
      </c>
      <c r="L306" s="38">
        <v>600</v>
      </c>
      <c r="M306" s="37">
        <v>0.36833333333333335</v>
      </c>
      <c r="N306" s="36">
        <v>0</v>
      </c>
      <c r="O306" s="36">
        <v>2</v>
      </c>
      <c r="P306" s="36">
        <v>2</v>
      </c>
      <c r="Q306" s="36">
        <v>0</v>
      </c>
      <c r="R306" s="36">
        <v>22</v>
      </c>
      <c r="S306" s="36">
        <v>27</v>
      </c>
      <c r="T306" s="38">
        <v>194</v>
      </c>
      <c r="U306" s="38">
        <v>480</v>
      </c>
      <c r="V306" s="37">
        <v>0.40416666666666667</v>
      </c>
      <c r="W306" s="71" t="s">
        <v>737</v>
      </c>
    </row>
    <row r="307" spans="1:23" ht="15" x14ac:dyDescent="0.2">
      <c r="A307" s="69">
        <v>610131</v>
      </c>
      <c r="B307" s="36" t="s">
        <v>464</v>
      </c>
      <c r="C307" s="100" t="s">
        <v>46</v>
      </c>
      <c r="D307" s="70" t="s">
        <v>47</v>
      </c>
      <c r="E307" s="70" t="s">
        <v>100</v>
      </c>
      <c r="F307" s="38">
        <v>122</v>
      </c>
      <c r="G307" s="36">
        <v>11.5</v>
      </c>
      <c r="H307" s="38">
        <v>240</v>
      </c>
      <c r="I307" s="179">
        <v>0.50800000000000001</v>
      </c>
      <c r="J307" s="100">
        <v>0</v>
      </c>
      <c r="K307" s="100">
        <v>0</v>
      </c>
      <c r="L307" s="38">
        <v>240</v>
      </c>
      <c r="M307" s="37">
        <v>0.5083333333333333</v>
      </c>
      <c r="N307" s="36">
        <v>0</v>
      </c>
      <c r="O307" s="36">
        <v>0</v>
      </c>
      <c r="P307" s="100">
        <v>0</v>
      </c>
      <c r="Q307" s="100">
        <v>0.5</v>
      </c>
      <c r="R307" s="100">
        <v>11</v>
      </c>
      <c r="S307" s="36">
        <v>0</v>
      </c>
      <c r="T307" s="38">
        <v>122</v>
      </c>
      <c r="U307" s="38">
        <v>240</v>
      </c>
      <c r="V307" s="37">
        <v>0.5083333333333333</v>
      </c>
      <c r="W307" s="71" t="s">
        <v>737</v>
      </c>
    </row>
    <row r="308" spans="1:23" ht="15" x14ac:dyDescent="0.2">
      <c r="A308" s="73">
        <v>610132</v>
      </c>
      <c r="B308" s="100" t="s">
        <v>465</v>
      </c>
      <c r="C308" s="100" t="s">
        <v>46</v>
      </c>
      <c r="D308" s="70" t="s">
        <v>47</v>
      </c>
      <c r="E308" s="70" t="s">
        <v>100</v>
      </c>
      <c r="F308" s="38">
        <v>203</v>
      </c>
      <c r="G308" s="100">
        <v>12</v>
      </c>
      <c r="H308" s="38">
        <v>270</v>
      </c>
      <c r="I308" s="179">
        <v>0.751</v>
      </c>
      <c r="J308" s="100">
        <v>0</v>
      </c>
      <c r="K308" s="100">
        <v>0</v>
      </c>
      <c r="L308" s="38">
        <v>270</v>
      </c>
      <c r="M308" s="37">
        <v>0.75185185185185188</v>
      </c>
      <c r="N308" s="100">
        <v>0</v>
      </c>
      <c r="O308" s="100">
        <v>0</v>
      </c>
      <c r="P308" s="100">
        <v>0</v>
      </c>
      <c r="Q308" s="100">
        <v>0</v>
      </c>
      <c r="R308" s="100">
        <v>12</v>
      </c>
      <c r="S308" s="100">
        <v>0</v>
      </c>
      <c r="T308" s="38">
        <v>203</v>
      </c>
      <c r="U308" s="38">
        <v>270</v>
      </c>
      <c r="V308" s="37">
        <v>0.75185185185185188</v>
      </c>
      <c r="W308" s="71" t="s">
        <v>735</v>
      </c>
    </row>
    <row r="309" spans="1:23" ht="15" x14ac:dyDescent="0.2">
      <c r="A309" s="69">
        <v>610135</v>
      </c>
      <c r="B309" s="36" t="s">
        <v>256</v>
      </c>
      <c r="C309" s="100" t="s">
        <v>46</v>
      </c>
      <c r="D309" s="70" t="s">
        <v>47</v>
      </c>
      <c r="E309" s="70" t="s">
        <v>48</v>
      </c>
      <c r="F309" s="38">
        <v>787</v>
      </c>
      <c r="G309" s="36">
        <v>49</v>
      </c>
      <c r="H309" s="38">
        <v>1110</v>
      </c>
      <c r="I309" s="179">
        <v>0.70899999999999996</v>
      </c>
      <c r="J309" s="100">
        <v>0</v>
      </c>
      <c r="K309" s="100">
        <v>0</v>
      </c>
      <c r="L309" s="38">
        <v>1110</v>
      </c>
      <c r="M309" s="37">
        <v>0.70900900900900898</v>
      </c>
      <c r="N309" s="36">
        <v>4</v>
      </c>
      <c r="O309" s="36">
        <v>2</v>
      </c>
      <c r="P309" s="100">
        <v>0</v>
      </c>
      <c r="Q309" s="100">
        <v>2</v>
      </c>
      <c r="R309" s="100">
        <v>41</v>
      </c>
      <c r="S309" s="36">
        <v>76</v>
      </c>
      <c r="T309" s="38">
        <v>711</v>
      </c>
      <c r="U309" s="38">
        <v>930</v>
      </c>
      <c r="V309" s="37">
        <v>0.76451612903225807</v>
      </c>
      <c r="W309" s="71" t="s">
        <v>735</v>
      </c>
    </row>
    <row r="310" spans="1:23" ht="15" x14ac:dyDescent="0.2">
      <c r="A310" s="73">
        <v>610281</v>
      </c>
      <c r="B310" s="100" t="s">
        <v>467</v>
      </c>
      <c r="C310" s="100" t="s">
        <v>46</v>
      </c>
      <c r="D310" s="70" t="s">
        <v>47</v>
      </c>
      <c r="E310" s="70" t="s">
        <v>48</v>
      </c>
      <c r="F310" s="38">
        <v>518</v>
      </c>
      <c r="G310" s="100">
        <v>36</v>
      </c>
      <c r="H310" s="38">
        <v>810</v>
      </c>
      <c r="I310" s="179">
        <v>0.63900000000000001</v>
      </c>
      <c r="J310" s="100">
        <v>0</v>
      </c>
      <c r="K310" s="100">
        <v>0</v>
      </c>
      <c r="L310" s="38">
        <v>810</v>
      </c>
      <c r="M310" s="37">
        <v>0.63950617283950617</v>
      </c>
      <c r="N310" s="100">
        <v>0</v>
      </c>
      <c r="O310" s="100">
        <v>2</v>
      </c>
      <c r="P310" s="100">
        <v>3</v>
      </c>
      <c r="Q310" s="100">
        <v>0</v>
      </c>
      <c r="R310" s="100">
        <v>31</v>
      </c>
      <c r="S310" s="100">
        <v>34</v>
      </c>
      <c r="T310" s="38">
        <v>484</v>
      </c>
      <c r="U310" s="38">
        <v>690</v>
      </c>
      <c r="V310" s="37">
        <v>0.70144927536231882</v>
      </c>
      <c r="W310" s="71" t="s">
        <v>735</v>
      </c>
    </row>
    <row r="311" spans="1:23" ht="15" x14ac:dyDescent="0.2">
      <c r="A311" s="69">
        <v>610136</v>
      </c>
      <c r="B311" s="36" t="s">
        <v>468</v>
      </c>
      <c r="C311" s="36" t="s">
        <v>46</v>
      </c>
      <c r="D311" s="70" t="s">
        <v>47</v>
      </c>
      <c r="E311" s="68" t="s">
        <v>100</v>
      </c>
      <c r="F311" s="38">
        <v>415</v>
      </c>
      <c r="G311" s="36">
        <v>19</v>
      </c>
      <c r="H311" s="38">
        <v>420</v>
      </c>
      <c r="I311" s="179">
        <v>0.98799999999999999</v>
      </c>
      <c r="J311" s="36">
        <v>0</v>
      </c>
      <c r="K311" s="36">
        <v>0</v>
      </c>
      <c r="L311" s="38">
        <v>420</v>
      </c>
      <c r="M311" s="37">
        <v>0.98809523809523814</v>
      </c>
      <c r="N311" s="36">
        <v>0</v>
      </c>
      <c r="O311" s="36">
        <v>0</v>
      </c>
      <c r="P311" s="36">
        <v>0</v>
      </c>
      <c r="Q311" s="36">
        <v>0</v>
      </c>
      <c r="R311" s="36">
        <v>19</v>
      </c>
      <c r="S311" s="36">
        <v>0</v>
      </c>
      <c r="T311" s="38">
        <v>415</v>
      </c>
      <c r="U311" s="38">
        <v>420</v>
      </c>
      <c r="V311" s="37">
        <v>0.98809523809523814</v>
      </c>
      <c r="W311" s="71" t="s">
        <v>735</v>
      </c>
    </row>
    <row r="312" spans="1:23" ht="15" x14ac:dyDescent="0.2">
      <c r="A312" s="69">
        <v>610533</v>
      </c>
      <c r="B312" s="36" t="s">
        <v>469</v>
      </c>
      <c r="C312" s="36" t="s">
        <v>46</v>
      </c>
      <c r="D312" s="70" t="s">
        <v>47</v>
      </c>
      <c r="E312" s="68" t="s">
        <v>48</v>
      </c>
      <c r="F312" s="38">
        <v>788</v>
      </c>
      <c r="G312" s="36">
        <v>37</v>
      </c>
      <c r="H312" s="38">
        <v>840</v>
      </c>
      <c r="I312" s="179">
        <v>0.93799999999999994</v>
      </c>
      <c r="J312" s="36">
        <v>8</v>
      </c>
      <c r="K312" s="36">
        <v>0</v>
      </c>
      <c r="L312" s="38">
        <v>1020</v>
      </c>
      <c r="M312" s="37">
        <v>0.77254901960784317</v>
      </c>
      <c r="N312" s="36">
        <v>2</v>
      </c>
      <c r="O312" s="36">
        <v>2</v>
      </c>
      <c r="P312" s="36">
        <v>0</v>
      </c>
      <c r="Q312" s="36">
        <v>1</v>
      </c>
      <c r="R312" s="36">
        <v>40</v>
      </c>
      <c r="S312" s="36">
        <v>46</v>
      </c>
      <c r="T312" s="38">
        <v>742</v>
      </c>
      <c r="U312" s="38">
        <v>900</v>
      </c>
      <c r="V312" s="37">
        <v>0.82444444444444442</v>
      </c>
      <c r="W312" s="71" t="s">
        <v>735</v>
      </c>
    </row>
    <row r="313" spans="1:23" ht="15" x14ac:dyDescent="0.2">
      <c r="A313" s="69">
        <v>610229</v>
      </c>
      <c r="B313" s="36" t="s">
        <v>470</v>
      </c>
      <c r="C313" s="36" t="s">
        <v>46</v>
      </c>
      <c r="D313" s="70" t="s">
        <v>47</v>
      </c>
      <c r="E313" s="68" t="s">
        <v>48</v>
      </c>
      <c r="F313" s="38">
        <v>655</v>
      </c>
      <c r="G313" s="36">
        <v>33.5</v>
      </c>
      <c r="H313" s="38">
        <v>750</v>
      </c>
      <c r="I313" s="179">
        <v>0.873</v>
      </c>
      <c r="J313" s="36">
        <v>0</v>
      </c>
      <c r="K313" s="36">
        <v>0</v>
      </c>
      <c r="L313" s="38">
        <v>750</v>
      </c>
      <c r="M313" s="37">
        <v>0.87333333333333329</v>
      </c>
      <c r="N313" s="36">
        <v>0</v>
      </c>
      <c r="O313" s="36">
        <v>1</v>
      </c>
      <c r="P313" s="36">
        <v>0</v>
      </c>
      <c r="Q313" s="36">
        <v>0.5</v>
      </c>
      <c r="R313" s="36">
        <v>32</v>
      </c>
      <c r="S313" s="36">
        <v>17</v>
      </c>
      <c r="T313" s="38">
        <v>638</v>
      </c>
      <c r="U313" s="38">
        <v>720</v>
      </c>
      <c r="V313" s="37">
        <v>0.88611111111111107</v>
      </c>
      <c r="W313" s="71" t="s">
        <v>735</v>
      </c>
    </row>
    <row r="314" spans="1:23" ht="15" x14ac:dyDescent="0.2">
      <c r="A314" s="69">
        <v>610137</v>
      </c>
      <c r="B314" s="36" t="s">
        <v>472</v>
      </c>
      <c r="C314" s="36" t="s">
        <v>46</v>
      </c>
      <c r="D314" s="70" t="s">
        <v>47</v>
      </c>
      <c r="E314" s="68" t="s">
        <v>100</v>
      </c>
      <c r="F314" s="38">
        <v>642</v>
      </c>
      <c r="G314" s="36">
        <v>28.5</v>
      </c>
      <c r="H314" s="38">
        <v>630</v>
      </c>
      <c r="I314" s="179">
        <v>1.0189999999999999</v>
      </c>
      <c r="J314" s="36">
        <v>10</v>
      </c>
      <c r="K314" s="36">
        <v>0</v>
      </c>
      <c r="L314" s="38">
        <v>870</v>
      </c>
      <c r="M314" s="37">
        <v>0.73793103448275865</v>
      </c>
      <c r="N314" s="36">
        <v>0</v>
      </c>
      <c r="O314" s="36">
        <v>0</v>
      </c>
      <c r="P314" s="36">
        <v>1</v>
      </c>
      <c r="Q314" s="36">
        <v>1.5</v>
      </c>
      <c r="R314" s="36">
        <v>36</v>
      </c>
      <c r="S314" s="36">
        <v>0</v>
      </c>
      <c r="T314" s="38">
        <v>642</v>
      </c>
      <c r="U314" s="38">
        <v>810</v>
      </c>
      <c r="V314" s="37">
        <v>0.79259259259259263</v>
      </c>
      <c r="W314" s="71" t="s">
        <v>735</v>
      </c>
    </row>
    <row r="315" spans="1:23" ht="15" x14ac:dyDescent="0.2">
      <c r="A315" s="69">
        <v>610138</v>
      </c>
      <c r="B315" s="36" t="s">
        <v>473</v>
      </c>
      <c r="C315" s="36" t="s">
        <v>46</v>
      </c>
      <c r="D315" s="70" t="s">
        <v>47</v>
      </c>
      <c r="E315" s="68" t="s">
        <v>48</v>
      </c>
      <c r="F315" s="38">
        <v>832</v>
      </c>
      <c r="G315" s="36">
        <v>40.5</v>
      </c>
      <c r="H315" s="38">
        <v>930</v>
      </c>
      <c r="I315" s="179">
        <v>0.89400000000000002</v>
      </c>
      <c r="J315" s="36">
        <v>0</v>
      </c>
      <c r="K315" s="36">
        <v>0</v>
      </c>
      <c r="L315" s="38">
        <v>930</v>
      </c>
      <c r="M315" s="37">
        <v>0.89462365591397852</v>
      </c>
      <c r="N315" s="36">
        <v>0</v>
      </c>
      <c r="O315" s="36">
        <v>2</v>
      </c>
      <c r="P315" s="36">
        <v>0</v>
      </c>
      <c r="Q315" s="36">
        <v>0.5</v>
      </c>
      <c r="R315" s="36">
        <v>38</v>
      </c>
      <c r="S315" s="36">
        <v>38</v>
      </c>
      <c r="T315" s="38">
        <v>794</v>
      </c>
      <c r="U315" s="38">
        <v>870</v>
      </c>
      <c r="V315" s="37">
        <v>0.91264367816091951</v>
      </c>
      <c r="W315" s="71" t="s">
        <v>735</v>
      </c>
    </row>
    <row r="316" spans="1:23" ht="15" x14ac:dyDescent="0.2">
      <c r="A316" s="110">
        <v>610139</v>
      </c>
      <c r="B316" s="111" t="s">
        <v>466</v>
      </c>
      <c r="C316" s="111" t="s">
        <v>46</v>
      </c>
      <c r="D316" s="109" t="s">
        <v>47</v>
      </c>
      <c r="E316" s="109" t="s">
        <v>48</v>
      </c>
      <c r="F316" s="113">
        <v>335</v>
      </c>
      <c r="G316" s="111">
        <v>28</v>
      </c>
      <c r="H316" s="113">
        <v>630</v>
      </c>
      <c r="I316" s="179">
        <v>0.53100000000000003</v>
      </c>
      <c r="J316" s="111">
        <v>0</v>
      </c>
      <c r="K316" s="111">
        <v>0</v>
      </c>
      <c r="L316" s="113">
        <v>630</v>
      </c>
      <c r="M316" s="114">
        <v>0.53174603174603174</v>
      </c>
      <c r="N316" s="111">
        <v>0</v>
      </c>
      <c r="O316" s="111">
        <v>1</v>
      </c>
      <c r="P316" s="111">
        <v>2</v>
      </c>
      <c r="Q316" s="111">
        <v>0</v>
      </c>
      <c r="R316" s="111">
        <v>25</v>
      </c>
      <c r="S316" s="111">
        <v>19</v>
      </c>
      <c r="T316" s="113">
        <v>316</v>
      </c>
      <c r="U316" s="113">
        <v>570</v>
      </c>
      <c r="V316" s="114">
        <v>0.55438596491228065</v>
      </c>
      <c r="W316" s="118" t="s">
        <v>737</v>
      </c>
    </row>
    <row r="317" spans="1:23" ht="15" x14ac:dyDescent="0.2">
      <c r="A317" s="69">
        <v>609941</v>
      </c>
      <c r="B317" s="36" t="s">
        <v>475</v>
      </c>
      <c r="C317" s="36" t="s">
        <v>46</v>
      </c>
      <c r="D317" s="70" t="s">
        <v>47</v>
      </c>
      <c r="E317" s="68" t="s">
        <v>48</v>
      </c>
      <c r="F317" s="38">
        <v>354</v>
      </c>
      <c r="G317" s="36">
        <v>34</v>
      </c>
      <c r="H317" s="38">
        <v>780</v>
      </c>
      <c r="I317" s="179">
        <v>0.45300000000000001</v>
      </c>
      <c r="J317" s="36">
        <v>0</v>
      </c>
      <c r="K317" s="36">
        <v>0</v>
      </c>
      <c r="L317" s="38">
        <v>780</v>
      </c>
      <c r="M317" s="37">
        <v>0.45384615384615384</v>
      </c>
      <c r="N317" s="36">
        <v>1</v>
      </c>
      <c r="O317" s="36">
        <v>2</v>
      </c>
      <c r="P317" s="36">
        <v>3</v>
      </c>
      <c r="Q317" s="36">
        <v>0</v>
      </c>
      <c r="R317" s="36">
        <v>28</v>
      </c>
      <c r="S317" s="36">
        <v>35</v>
      </c>
      <c r="T317" s="38">
        <v>319</v>
      </c>
      <c r="U317" s="38">
        <v>630</v>
      </c>
      <c r="V317" s="37">
        <v>0.50634920634920633</v>
      </c>
      <c r="W317" s="71" t="s">
        <v>737</v>
      </c>
    </row>
    <row r="318" spans="1:23" ht="15" x14ac:dyDescent="0.2">
      <c r="A318" s="69">
        <v>610141</v>
      </c>
      <c r="B318" s="36" t="s">
        <v>476</v>
      </c>
      <c r="C318" s="36" t="s">
        <v>46</v>
      </c>
      <c r="D318" s="70" t="s">
        <v>47</v>
      </c>
      <c r="E318" s="68" t="s">
        <v>48</v>
      </c>
      <c r="F318" s="38">
        <v>516</v>
      </c>
      <c r="G318" s="36">
        <v>25</v>
      </c>
      <c r="H318" s="38">
        <v>570</v>
      </c>
      <c r="I318" s="179">
        <v>0.90500000000000003</v>
      </c>
      <c r="J318" s="36">
        <v>0</v>
      </c>
      <c r="K318" s="36">
        <v>0</v>
      </c>
      <c r="L318" s="38">
        <v>570</v>
      </c>
      <c r="M318" s="37">
        <v>0.90526315789473688</v>
      </c>
      <c r="N318" s="36">
        <v>0</v>
      </c>
      <c r="O318" s="36">
        <v>2</v>
      </c>
      <c r="P318" s="36">
        <v>0</v>
      </c>
      <c r="Q318" s="36">
        <v>1</v>
      </c>
      <c r="R318" s="36">
        <v>22</v>
      </c>
      <c r="S318" s="36">
        <v>35</v>
      </c>
      <c r="T318" s="38">
        <v>481</v>
      </c>
      <c r="U318" s="38">
        <v>480</v>
      </c>
      <c r="V318" s="37">
        <v>1.0020833333333334</v>
      </c>
      <c r="W318" s="71" t="s">
        <v>735</v>
      </c>
    </row>
    <row r="319" spans="1:23" ht="15" x14ac:dyDescent="0.2">
      <c r="A319" s="69">
        <v>610142</v>
      </c>
      <c r="B319" s="36" t="s">
        <v>477</v>
      </c>
      <c r="C319" s="36" t="s">
        <v>46</v>
      </c>
      <c r="D319" s="70" t="s">
        <v>47</v>
      </c>
      <c r="E319" s="68" t="s">
        <v>48</v>
      </c>
      <c r="F319" s="38">
        <v>563</v>
      </c>
      <c r="G319" s="36">
        <v>36.5</v>
      </c>
      <c r="H319" s="38">
        <v>840</v>
      </c>
      <c r="I319" s="179">
        <v>0.67</v>
      </c>
      <c r="J319" s="36">
        <v>0</v>
      </c>
      <c r="K319" s="36">
        <v>0</v>
      </c>
      <c r="L319" s="38">
        <v>840</v>
      </c>
      <c r="M319" s="37">
        <v>0.67023809523809519</v>
      </c>
      <c r="N319" s="36">
        <v>4</v>
      </c>
      <c r="O319" s="36">
        <v>3</v>
      </c>
      <c r="P319" s="36">
        <v>1</v>
      </c>
      <c r="Q319" s="36">
        <v>2.5</v>
      </c>
      <c r="R319" s="36">
        <v>26</v>
      </c>
      <c r="S319" s="36">
        <v>77</v>
      </c>
      <c r="T319" s="38">
        <v>486</v>
      </c>
      <c r="U319" s="38">
        <v>600</v>
      </c>
      <c r="V319" s="37">
        <v>0.81</v>
      </c>
      <c r="W319" s="71" t="s">
        <v>735</v>
      </c>
    </row>
    <row r="320" spans="1:23" ht="15" x14ac:dyDescent="0.2">
      <c r="A320" s="69">
        <v>610143</v>
      </c>
      <c r="B320" s="36" t="s">
        <v>478</v>
      </c>
      <c r="C320" s="36" t="s">
        <v>46</v>
      </c>
      <c r="D320" s="70" t="s">
        <v>47</v>
      </c>
      <c r="E320" s="68" t="s">
        <v>48</v>
      </c>
      <c r="F320" s="38">
        <v>281</v>
      </c>
      <c r="G320" s="36">
        <v>33.5</v>
      </c>
      <c r="H320" s="38">
        <v>750</v>
      </c>
      <c r="I320" s="179">
        <v>0.374</v>
      </c>
      <c r="J320" s="36">
        <v>0</v>
      </c>
      <c r="K320" s="36">
        <v>0</v>
      </c>
      <c r="L320" s="38">
        <v>750</v>
      </c>
      <c r="M320" s="37">
        <v>0.37466666666666665</v>
      </c>
      <c r="N320" s="36">
        <v>3</v>
      </c>
      <c r="O320" s="36">
        <v>3</v>
      </c>
      <c r="P320" s="36">
        <v>5</v>
      </c>
      <c r="Q320" s="36">
        <v>0.5</v>
      </c>
      <c r="R320" s="36">
        <v>22</v>
      </c>
      <c r="S320" s="36">
        <v>66</v>
      </c>
      <c r="T320" s="38">
        <v>215</v>
      </c>
      <c r="U320" s="38">
        <v>480</v>
      </c>
      <c r="V320" s="37">
        <v>0.44791666666666669</v>
      </c>
      <c r="W320" s="71" t="s">
        <v>737</v>
      </c>
    </row>
    <row r="321" spans="1:23" ht="15" x14ac:dyDescent="0.2">
      <c r="A321" s="69">
        <v>610144</v>
      </c>
      <c r="B321" s="36" t="s">
        <v>479</v>
      </c>
      <c r="C321" s="36" t="s">
        <v>46</v>
      </c>
      <c r="D321" s="70" t="s">
        <v>47</v>
      </c>
      <c r="E321" s="68" t="s">
        <v>48</v>
      </c>
      <c r="F321" s="38">
        <v>608</v>
      </c>
      <c r="G321" s="36">
        <v>38.5</v>
      </c>
      <c r="H321" s="38">
        <v>870</v>
      </c>
      <c r="I321" s="179">
        <v>0.69799999999999995</v>
      </c>
      <c r="J321" s="36">
        <v>2</v>
      </c>
      <c r="K321" s="36">
        <v>0</v>
      </c>
      <c r="L321" s="38">
        <v>930</v>
      </c>
      <c r="M321" s="37">
        <v>0.65376344086021509</v>
      </c>
      <c r="N321" s="36">
        <v>1</v>
      </c>
      <c r="O321" s="36">
        <v>4</v>
      </c>
      <c r="P321" s="36">
        <v>0</v>
      </c>
      <c r="Q321" s="36">
        <v>2.5</v>
      </c>
      <c r="R321" s="36">
        <v>33</v>
      </c>
      <c r="S321" s="36">
        <v>33</v>
      </c>
      <c r="T321" s="38">
        <v>575</v>
      </c>
      <c r="U321" s="38">
        <v>750</v>
      </c>
      <c r="V321" s="37">
        <v>0.76666666666666672</v>
      </c>
      <c r="W321" s="71" t="s">
        <v>735</v>
      </c>
    </row>
    <row r="322" spans="1:23" ht="15" x14ac:dyDescent="0.2">
      <c r="A322" s="110">
        <v>610145</v>
      </c>
      <c r="B322" s="111" t="s">
        <v>480</v>
      </c>
      <c r="C322" s="111" t="s">
        <v>46</v>
      </c>
      <c r="D322" s="109" t="s">
        <v>47</v>
      </c>
      <c r="E322" s="109" t="s">
        <v>48</v>
      </c>
      <c r="F322" s="113">
        <v>739</v>
      </c>
      <c r="G322" s="111">
        <v>39</v>
      </c>
      <c r="H322" s="113">
        <v>900</v>
      </c>
      <c r="I322" s="179">
        <v>0.82099999999999995</v>
      </c>
      <c r="J322" s="111">
        <v>0</v>
      </c>
      <c r="K322" s="111">
        <v>0</v>
      </c>
      <c r="L322" s="113">
        <v>900</v>
      </c>
      <c r="M322" s="114">
        <v>0.82111111111111112</v>
      </c>
      <c r="N322" s="111">
        <v>9</v>
      </c>
      <c r="O322" s="111">
        <v>6</v>
      </c>
      <c r="P322" s="111">
        <v>0</v>
      </c>
      <c r="Q322" s="111">
        <v>3</v>
      </c>
      <c r="R322" s="111">
        <v>21</v>
      </c>
      <c r="S322" s="111">
        <v>162</v>
      </c>
      <c r="T322" s="113">
        <v>577</v>
      </c>
      <c r="U322" s="113">
        <v>480</v>
      </c>
      <c r="V322" s="114">
        <v>1.2020833333333334</v>
      </c>
      <c r="W322" s="118" t="s">
        <v>738</v>
      </c>
    </row>
    <row r="323" spans="1:23" ht="15" x14ac:dyDescent="0.2">
      <c r="A323" s="69">
        <v>610588</v>
      </c>
      <c r="B323" s="36" t="s">
        <v>482</v>
      </c>
      <c r="C323" s="36" t="s">
        <v>46</v>
      </c>
      <c r="D323" s="70" t="s">
        <v>47</v>
      </c>
      <c r="E323" s="68" t="s">
        <v>252</v>
      </c>
      <c r="F323" s="38">
        <v>977</v>
      </c>
      <c r="G323" s="36">
        <v>66</v>
      </c>
      <c r="H323" s="38">
        <v>1500</v>
      </c>
      <c r="I323" s="179">
        <v>0.65100000000000002</v>
      </c>
      <c r="J323" s="36">
        <v>0</v>
      </c>
      <c r="K323" s="36">
        <v>0</v>
      </c>
      <c r="L323" s="38">
        <v>1500</v>
      </c>
      <c r="M323" s="37">
        <v>0.65133333333333332</v>
      </c>
      <c r="N323" s="36">
        <v>0</v>
      </c>
      <c r="O323" s="36">
        <v>0</v>
      </c>
      <c r="P323" s="36">
        <v>0</v>
      </c>
      <c r="Q323" s="36">
        <v>0</v>
      </c>
      <c r="R323" s="36">
        <v>66</v>
      </c>
      <c r="S323" s="36">
        <v>0</v>
      </c>
      <c r="T323" s="38">
        <v>977</v>
      </c>
      <c r="U323" s="38">
        <v>1500</v>
      </c>
      <c r="V323" s="37">
        <v>0.65133333333333332</v>
      </c>
      <c r="W323" s="71" t="s">
        <v>737</v>
      </c>
    </row>
    <row r="324" spans="1:23" ht="15" x14ac:dyDescent="0.2">
      <c r="A324" s="69">
        <v>610256</v>
      </c>
      <c r="B324" s="36" t="s">
        <v>484</v>
      </c>
      <c r="C324" s="36" t="s">
        <v>46</v>
      </c>
      <c r="D324" s="70" t="s">
        <v>47</v>
      </c>
      <c r="E324" s="68" t="s">
        <v>485</v>
      </c>
      <c r="F324" s="38">
        <v>106</v>
      </c>
      <c r="G324" s="36">
        <v>19</v>
      </c>
      <c r="H324" s="38">
        <v>420</v>
      </c>
      <c r="I324" s="179">
        <v>0.252</v>
      </c>
      <c r="J324" s="36">
        <v>0</v>
      </c>
      <c r="K324" s="36">
        <v>0</v>
      </c>
      <c r="L324" s="38">
        <v>420</v>
      </c>
      <c r="M324" s="37">
        <v>0.25238095238095237</v>
      </c>
      <c r="N324" s="36">
        <v>0</v>
      </c>
      <c r="O324" s="36">
        <v>2</v>
      </c>
      <c r="P324" s="36">
        <v>0</v>
      </c>
      <c r="Q324" s="36">
        <v>0</v>
      </c>
      <c r="R324" s="36">
        <v>17</v>
      </c>
      <c r="S324" s="36">
        <v>24</v>
      </c>
      <c r="T324" s="38">
        <v>82</v>
      </c>
      <c r="U324" s="38">
        <v>390</v>
      </c>
      <c r="V324" s="37">
        <v>0.21025641025641026</v>
      </c>
      <c r="W324" s="71" t="s">
        <v>737</v>
      </c>
    </row>
    <row r="325" spans="1:23" ht="15" x14ac:dyDescent="0.2">
      <c r="A325" s="69">
        <v>610147</v>
      </c>
      <c r="B325" s="36" t="s">
        <v>487</v>
      </c>
      <c r="C325" s="36" t="s">
        <v>46</v>
      </c>
      <c r="D325" s="70" t="s">
        <v>47</v>
      </c>
      <c r="E325" s="68" t="s">
        <v>48</v>
      </c>
      <c r="F325" s="38">
        <v>724</v>
      </c>
      <c r="G325" s="36">
        <v>52.5</v>
      </c>
      <c r="H325" s="38">
        <v>1200</v>
      </c>
      <c r="I325" s="179">
        <v>0.60299999999999998</v>
      </c>
      <c r="J325" s="36">
        <v>0</v>
      </c>
      <c r="K325" s="36">
        <v>0</v>
      </c>
      <c r="L325" s="38">
        <v>1200</v>
      </c>
      <c r="M325" s="37">
        <v>0.60333333333333339</v>
      </c>
      <c r="N325" s="36">
        <v>1</v>
      </c>
      <c r="O325" s="36">
        <v>4</v>
      </c>
      <c r="P325" s="36">
        <v>0</v>
      </c>
      <c r="Q325" s="36">
        <v>1.5</v>
      </c>
      <c r="R325" s="36">
        <v>46</v>
      </c>
      <c r="S325" s="36">
        <v>93</v>
      </c>
      <c r="T325" s="38">
        <v>631</v>
      </c>
      <c r="U325" s="38">
        <v>1050</v>
      </c>
      <c r="V325" s="37">
        <v>0.6009523809523809</v>
      </c>
      <c r="W325" s="71" t="s">
        <v>737</v>
      </c>
    </row>
    <row r="326" spans="1:23" ht="15" x14ac:dyDescent="0.2">
      <c r="A326" s="69">
        <v>610152</v>
      </c>
      <c r="B326" s="36" t="s">
        <v>489</v>
      </c>
      <c r="C326" s="36" t="s">
        <v>46</v>
      </c>
      <c r="D326" s="70" t="s">
        <v>47</v>
      </c>
      <c r="E326" s="68" t="s">
        <v>48</v>
      </c>
      <c r="F326" s="38">
        <v>330</v>
      </c>
      <c r="G326" s="36">
        <v>25</v>
      </c>
      <c r="H326" s="38">
        <v>570</v>
      </c>
      <c r="I326" s="179">
        <v>0.57799999999999996</v>
      </c>
      <c r="J326" s="36">
        <v>0</v>
      </c>
      <c r="K326" s="36">
        <v>0</v>
      </c>
      <c r="L326" s="38">
        <v>570</v>
      </c>
      <c r="M326" s="37">
        <v>0.57894736842105265</v>
      </c>
      <c r="N326" s="36">
        <v>0</v>
      </c>
      <c r="O326" s="36">
        <v>3</v>
      </c>
      <c r="P326" s="36">
        <v>2</v>
      </c>
      <c r="Q326" s="36">
        <v>1</v>
      </c>
      <c r="R326" s="36">
        <v>19</v>
      </c>
      <c r="S326" s="36">
        <v>27</v>
      </c>
      <c r="T326" s="38">
        <v>303</v>
      </c>
      <c r="U326" s="38">
        <v>420</v>
      </c>
      <c r="V326" s="37">
        <v>0.72142857142857142</v>
      </c>
      <c r="W326" s="71" t="s">
        <v>735</v>
      </c>
    </row>
    <row r="327" spans="1:23" ht="15" x14ac:dyDescent="0.2">
      <c r="A327" s="69">
        <v>610125</v>
      </c>
      <c r="B327" s="36" t="s">
        <v>490</v>
      </c>
      <c r="C327" s="36" t="s">
        <v>46</v>
      </c>
      <c r="D327" s="70" t="s">
        <v>47</v>
      </c>
      <c r="E327" s="68" t="s">
        <v>48</v>
      </c>
      <c r="F327" s="38">
        <v>447</v>
      </c>
      <c r="G327" s="36">
        <v>34.5</v>
      </c>
      <c r="H327" s="38">
        <v>780</v>
      </c>
      <c r="I327" s="179">
        <v>0.57299999999999995</v>
      </c>
      <c r="J327" s="36">
        <v>6</v>
      </c>
      <c r="K327" s="36">
        <v>0</v>
      </c>
      <c r="L327" s="38">
        <v>930</v>
      </c>
      <c r="M327" s="37">
        <v>0.48064516129032259</v>
      </c>
      <c r="N327" s="36">
        <v>1</v>
      </c>
      <c r="O327" s="36">
        <v>2</v>
      </c>
      <c r="P327" s="36">
        <v>2</v>
      </c>
      <c r="Q327" s="36">
        <v>1.5</v>
      </c>
      <c r="R327" s="36">
        <v>34</v>
      </c>
      <c r="S327" s="36">
        <v>40</v>
      </c>
      <c r="T327" s="38">
        <v>407</v>
      </c>
      <c r="U327" s="38">
        <v>780</v>
      </c>
      <c r="V327" s="37">
        <v>0.52179487179487183</v>
      </c>
      <c r="W327" s="71" t="s">
        <v>737</v>
      </c>
    </row>
    <row r="328" spans="1:23" ht="15" x14ac:dyDescent="0.2">
      <c r="A328" s="69">
        <v>610153</v>
      </c>
      <c r="B328" s="36" t="s">
        <v>491</v>
      </c>
      <c r="C328" s="36" t="s">
        <v>46</v>
      </c>
      <c r="D328" s="70" t="s">
        <v>47</v>
      </c>
      <c r="E328" s="68" t="s">
        <v>48</v>
      </c>
      <c r="F328" s="38">
        <v>364</v>
      </c>
      <c r="G328" s="36">
        <v>30.5</v>
      </c>
      <c r="H328" s="38">
        <v>690</v>
      </c>
      <c r="I328" s="179">
        <v>0.52700000000000002</v>
      </c>
      <c r="J328" s="36">
        <v>0</v>
      </c>
      <c r="K328" s="36">
        <v>0</v>
      </c>
      <c r="L328" s="38">
        <v>690</v>
      </c>
      <c r="M328" s="37">
        <v>0.52753623188405796</v>
      </c>
      <c r="N328" s="36">
        <v>6</v>
      </c>
      <c r="O328" s="36">
        <v>3</v>
      </c>
      <c r="P328" s="36">
        <v>2</v>
      </c>
      <c r="Q328" s="36">
        <v>0.5</v>
      </c>
      <c r="R328" s="36">
        <v>19</v>
      </c>
      <c r="S328" s="36">
        <v>91</v>
      </c>
      <c r="T328" s="38">
        <v>273</v>
      </c>
      <c r="U328" s="38">
        <v>420</v>
      </c>
      <c r="V328" s="37">
        <v>0.65</v>
      </c>
      <c r="W328" s="71" t="s">
        <v>737</v>
      </c>
    </row>
    <row r="329" spans="1:23" ht="15" x14ac:dyDescent="0.2">
      <c r="A329" s="69">
        <v>610342</v>
      </c>
      <c r="B329" s="36" t="s">
        <v>492</v>
      </c>
      <c r="C329" s="36" t="s">
        <v>46</v>
      </c>
      <c r="D329" s="70" t="s">
        <v>47</v>
      </c>
      <c r="E329" s="68" t="s">
        <v>48</v>
      </c>
      <c r="F329" s="38">
        <v>374</v>
      </c>
      <c r="G329" s="36">
        <v>30</v>
      </c>
      <c r="H329" s="38">
        <v>690</v>
      </c>
      <c r="I329" s="179">
        <v>0.54200000000000004</v>
      </c>
      <c r="J329" s="36">
        <v>0</v>
      </c>
      <c r="K329" s="36">
        <v>0</v>
      </c>
      <c r="L329" s="38">
        <v>690</v>
      </c>
      <c r="M329" s="37">
        <v>0.54202898550724643</v>
      </c>
      <c r="N329" s="36">
        <v>0</v>
      </c>
      <c r="O329" s="36">
        <v>2</v>
      </c>
      <c r="P329" s="36">
        <v>0</v>
      </c>
      <c r="Q329" s="36">
        <v>3</v>
      </c>
      <c r="R329" s="36">
        <v>25</v>
      </c>
      <c r="S329" s="36">
        <v>29</v>
      </c>
      <c r="T329" s="38">
        <v>345</v>
      </c>
      <c r="U329" s="38">
        <v>570</v>
      </c>
      <c r="V329" s="37">
        <v>0.60526315789473684</v>
      </c>
      <c r="W329" s="71" t="s">
        <v>737</v>
      </c>
    </row>
    <row r="330" spans="1:23" ht="15" x14ac:dyDescent="0.2">
      <c r="A330" s="69">
        <v>610586</v>
      </c>
      <c r="B330" s="36" t="s">
        <v>493</v>
      </c>
      <c r="C330" s="36" t="s">
        <v>46</v>
      </c>
      <c r="D330" s="70" t="s">
        <v>47</v>
      </c>
      <c r="E330" s="68" t="s">
        <v>48</v>
      </c>
      <c r="F330" s="38">
        <v>624</v>
      </c>
      <c r="G330" s="36">
        <v>53</v>
      </c>
      <c r="H330" s="38">
        <v>1200</v>
      </c>
      <c r="I330" s="179">
        <v>0.52</v>
      </c>
      <c r="J330" s="36">
        <v>0</v>
      </c>
      <c r="K330" s="36">
        <v>0</v>
      </c>
      <c r="L330" s="38">
        <v>1200</v>
      </c>
      <c r="M330" s="37">
        <v>0.52</v>
      </c>
      <c r="N330" s="36">
        <v>5</v>
      </c>
      <c r="O330" s="36">
        <v>2</v>
      </c>
      <c r="P330" s="36">
        <v>0</v>
      </c>
      <c r="Q330" s="36">
        <v>0</v>
      </c>
      <c r="R330" s="36">
        <v>46</v>
      </c>
      <c r="S330" s="36">
        <v>74</v>
      </c>
      <c r="T330" s="38">
        <v>550</v>
      </c>
      <c r="U330" s="38">
        <v>1050</v>
      </c>
      <c r="V330" s="37">
        <v>0.52380952380952384</v>
      </c>
      <c r="W330" s="71" t="s">
        <v>737</v>
      </c>
    </row>
    <row r="331" spans="1:23" ht="15" x14ac:dyDescent="0.2">
      <c r="A331" s="69">
        <v>610250</v>
      </c>
      <c r="B331" s="36" t="s">
        <v>494</v>
      </c>
      <c r="C331" s="36" t="s">
        <v>46</v>
      </c>
      <c r="D331" s="70" t="s">
        <v>47</v>
      </c>
      <c r="E331" s="68" t="s">
        <v>48</v>
      </c>
      <c r="F331" s="38">
        <v>301</v>
      </c>
      <c r="G331" s="36">
        <v>18.5</v>
      </c>
      <c r="H331" s="38">
        <v>420</v>
      </c>
      <c r="I331" s="179">
        <v>0.71599999999999997</v>
      </c>
      <c r="J331" s="36">
        <v>0</v>
      </c>
      <c r="K331" s="36">
        <v>0</v>
      </c>
      <c r="L331" s="38">
        <v>420</v>
      </c>
      <c r="M331" s="37">
        <v>0.71666666666666667</v>
      </c>
      <c r="N331" s="36">
        <v>0</v>
      </c>
      <c r="O331" s="36">
        <v>1</v>
      </c>
      <c r="P331" s="36">
        <v>0</v>
      </c>
      <c r="Q331" s="36">
        <v>1.5</v>
      </c>
      <c r="R331" s="36">
        <v>16</v>
      </c>
      <c r="S331" s="36">
        <v>19</v>
      </c>
      <c r="T331" s="38">
        <v>282</v>
      </c>
      <c r="U331" s="38">
        <v>360</v>
      </c>
      <c r="V331" s="37">
        <v>0.78333333333333333</v>
      </c>
      <c r="W331" s="71" t="s">
        <v>735</v>
      </c>
    </row>
    <row r="332" spans="1:23" ht="15" x14ac:dyDescent="0.2">
      <c r="A332" s="110">
        <v>610226</v>
      </c>
      <c r="B332" s="111" t="s">
        <v>495</v>
      </c>
      <c r="C332" s="111" t="s">
        <v>46</v>
      </c>
      <c r="D332" s="109" t="s">
        <v>47</v>
      </c>
      <c r="E332" s="109" t="s">
        <v>239</v>
      </c>
      <c r="F332" s="113">
        <v>779</v>
      </c>
      <c r="G332" s="111">
        <v>42</v>
      </c>
      <c r="H332" s="113">
        <v>960</v>
      </c>
      <c r="I332" s="179">
        <v>0.81100000000000005</v>
      </c>
      <c r="J332" s="111">
        <v>0</v>
      </c>
      <c r="K332" s="111">
        <v>0</v>
      </c>
      <c r="L332" s="113">
        <v>960</v>
      </c>
      <c r="M332" s="114">
        <v>0.81145833333333328</v>
      </c>
      <c r="N332" s="111">
        <v>0</v>
      </c>
      <c r="O332" s="111">
        <v>4</v>
      </c>
      <c r="P332" s="111">
        <v>0</v>
      </c>
      <c r="Q332" s="111">
        <v>0</v>
      </c>
      <c r="R332" s="111">
        <v>38</v>
      </c>
      <c r="S332" s="111">
        <v>49</v>
      </c>
      <c r="T332" s="113">
        <v>730</v>
      </c>
      <c r="U332" s="113">
        <v>870</v>
      </c>
      <c r="V332" s="114">
        <v>0.83908045977011492</v>
      </c>
      <c r="W332" s="118" t="s">
        <v>735</v>
      </c>
    </row>
    <row r="333" spans="1:23" ht="15" x14ac:dyDescent="0.2">
      <c r="A333" s="69">
        <v>610155</v>
      </c>
      <c r="B333" s="36" t="s">
        <v>496</v>
      </c>
      <c r="C333" s="36" t="s">
        <v>46</v>
      </c>
      <c r="D333" s="70" t="s">
        <v>47</v>
      </c>
      <c r="E333" s="68" t="s">
        <v>100</v>
      </c>
      <c r="F333" s="38">
        <v>632</v>
      </c>
      <c r="G333" s="36">
        <v>25.5</v>
      </c>
      <c r="H333" s="38">
        <v>570</v>
      </c>
      <c r="I333" s="179">
        <v>1.1080000000000001</v>
      </c>
      <c r="J333" s="36">
        <v>0</v>
      </c>
      <c r="K333" s="36">
        <v>0</v>
      </c>
      <c r="L333" s="38">
        <v>570</v>
      </c>
      <c r="M333" s="37">
        <v>1.1087719298245613</v>
      </c>
      <c r="N333" s="36">
        <v>0</v>
      </c>
      <c r="O333" s="36">
        <v>0</v>
      </c>
      <c r="P333" s="36">
        <v>0</v>
      </c>
      <c r="Q333" s="36">
        <v>1.5</v>
      </c>
      <c r="R333" s="36">
        <v>24</v>
      </c>
      <c r="S333" s="36">
        <v>0</v>
      </c>
      <c r="T333" s="38">
        <v>632</v>
      </c>
      <c r="U333" s="38">
        <v>540</v>
      </c>
      <c r="V333" s="37">
        <v>1.1703703703703703</v>
      </c>
      <c r="W333" s="71" t="s">
        <v>738</v>
      </c>
    </row>
    <row r="334" spans="1:23" ht="15" x14ac:dyDescent="0.2">
      <c r="A334" s="69">
        <v>610157</v>
      </c>
      <c r="B334" s="36" t="s">
        <v>497</v>
      </c>
      <c r="C334" s="36" t="s">
        <v>46</v>
      </c>
      <c r="D334" s="70" t="s">
        <v>47</v>
      </c>
      <c r="E334" s="68" t="s">
        <v>48</v>
      </c>
      <c r="F334" s="38">
        <v>1103</v>
      </c>
      <c r="G334" s="36">
        <v>62.5</v>
      </c>
      <c r="H334" s="38">
        <v>1440</v>
      </c>
      <c r="I334" s="179">
        <v>0.76500000000000001</v>
      </c>
      <c r="J334" s="36">
        <v>6</v>
      </c>
      <c r="K334" s="36">
        <v>0</v>
      </c>
      <c r="L334" s="38">
        <v>1560</v>
      </c>
      <c r="M334" s="37">
        <v>0.70705128205128209</v>
      </c>
      <c r="N334" s="36">
        <v>1</v>
      </c>
      <c r="O334" s="36">
        <v>2</v>
      </c>
      <c r="P334" s="36">
        <v>0</v>
      </c>
      <c r="Q334" s="36">
        <v>3.5</v>
      </c>
      <c r="R334" s="36">
        <v>62</v>
      </c>
      <c r="S334" s="36">
        <v>33</v>
      </c>
      <c r="T334" s="38">
        <v>1070</v>
      </c>
      <c r="U334" s="38">
        <v>1410</v>
      </c>
      <c r="V334" s="37">
        <v>0.75886524822695034</v>
      </c>
      <c r="W334" s="71" t="s">
        <v>735</v>
      </c>
    </row>
    <row r="335" spans="1:23" ht="15" x14ac:dyDescent="0.2">
      <c r="A335" s="69">
        <v>610158</v>
      </c>
      <c r="B335" s="36" t="s">
        <v>498</v>
      </c>
      <c r="C335" s="36" t="s">
        <v>46</v>
      </c>
      <c r="D335" s="70" t="s">
        <v>47</v>
      </c>
      <c r="E335" s="68" t="s">
        <v>48</v>
      </c>
      <c r="F335" s="38">
        <v>431</v>
      </c>
      <c r="G335" s="36">
        <v>27</v>
      </c>
      <c r="H335" s="38">
        <v>600</v>
      </c>
      <c r="I335" s="179">
        <v>0.71799999999999997</v>
      </c>
      <c r="J335" s="36">
        <v>0</v>
      </c>
      <c r="K335" s="36">
        <v>0</v>
      </c>
      <c r="L335" s="38">
        <v>600</v>
      </c>
      <c r="M335" s="37">
        <v>0.71833333333333338</v>
      </c>
      <c r="N335" s="36">
        <v>0</v>
      </c>
      <c r="O335" s="36">
        <v>3</v>
      </c>
      <c r="P335" s="36">
        <v>0</v>
      </c>
      <c r="Q335" s="36">
        <v>0</v>
      </c>
      <c r="R335" s="36">
        <v>24</v>
      </c>
      <c r="S335" s="36">
        <v>51</v>
      </c>
      <c r="T335" s="38">
        <v>380</v>
      </c>
      <c r="U335" s="38">
        <v>540</v>
      </c>
      <c r="V335" s="37">
        <v>0.70370370370370372</v>
      </c>
      <c r="W335" s="71" t="s">
        <v>735</v>
      </c>
    </row>
    <row r="336" spans="1:23" ht="15" x14ac:dyDescent="0.2">
      <c r="A336" s="69">
        <v>610159</v>
      </c>
      <c r="B336" s="36" t="s">
        <v>499</v>
      </c>
      <c r="C336" s="36" t="s">
        <v>46</v>
      </c>
      <c r="D336" s="70" t="s">
        <v>47</v>
      </c>
      <c r="E336" s="68" t="s">
        <v>48</v>
      </c>
      <c r="F336" s="38">
        <v>653</v>
      </c>
      <c r="G336" s="36">
        <v>34.5</v>
      </c>
      <c r="H336" s="38">
        <v>780</v>
      </c>
      <c r="I336" s="179">
        <v>0.83699999999999997</v>
      </c>
      <c r="J336" s="36">
        <v>4</v>
      </c>
      <c r="K336" s="36">
        <v>0</v>
      </c>
      <c r="L336" s="38">
        <v>870</v>
      </c>
      <c r="M336" s="37">
        <v>0.75057471264367814</v>
      </c>
      <c r="N336" s="36">
        <v>0</v>
      </c>
      <c r="O336" s="36">
        <v>3</v>
      </c>
      <c r="P336" s="36">
        <v>2</v>
      </c>
      <c r="Q336" s="36">
        <v>3.5</v>
      </c>
      <c r="R336" s="36">
        <v>30</v>
      </c>
      <c r="S336" s="36">
        <v>48</v>
      </c>
      <c r="T336" s="38">
        <v>605</v>
      </c>
      <c r="U336" s="38">
        <v>690</v>
      </c>
      <c r="V336" s="37">
        <v>0.87681159420289856</v>
      </c>
      <c r="W336" s="71" t="s">
        <v>735</v>
      </c>
    </row>
    <row r="337" spans="1:23" ht="15" x14ac:dyDescent="0.2">
      <c r="A337" s="69">
        <v>610178</v>
      </c>
      <c r="B337" s="36" t="s">
        <v>500</v>
      </c>
      <c r="C337" s="36" t="s">
        <v>46</v>
      </c>
      <c r="D337" s="70" t="s">
        <v>47</v>
      </c>
      <c r="E337" s="68" t="s">
        <v>48</v>
      </c>
      <c r="F337" s="38">
        <v>189</v>
      </c>
      <c r="G337" s="36">
        <v>21.5</v>
      </c>
      <c r="H337" s="38">
        <v>480</v>
      </c>
      <c r="I337" s="179">
        <v>0.39300000000000002</v>
      </c>
      <c r="J337" s="36">
        <v>0</v>
      </c>
      <c r="K337" s="36">
        <v>0</v>
      </c>
      <c r="L337" s="38">
        <v>480</v>
      </c>
      <c r="M337" s="37">
        <v>0.39374999999999999</v>
      </c>
      <c r="N337" s="36">
        <v>1</v>
      </c>
      <c r="O337" s="36">
        <v>2</v>
      </c>
      <c r="P337" s="36">
        <v>1</v>
      </c>
      <c r="Q337" s="36">
        <v>0.5</v>
      </c>
      <c r="R337" s="36">
        <v>17</v>
      </c>
      <c r="S337" s="36">
        <v>36</v>
      </c>
      <c r="T337" s="38">
        <v>153</v>
      </c>
      <c r="U337" s="38">
        <v>390</v>
      </c>
      <c r="V337" s="37">
        <v>0.3923076923076923</v>
      </c>
      <c r="W337" s="71" t="s">
        <v>737</v>
      </c>
    </row>
    <row r="338" spans="1:23" ht="15" x14ac:dyDescent="0.2">
      <c r="A338" s="69">
        <v>610165</v>
      </c>
      <c r="B338" s="36" t="s">
        <v>501</v>
      </c>
      <c r="C338" s="36" t="s">
        <v>46</v>
      </c>
      <c r="D338" s="70" t="s">
        <v>47</v>
      </c>
      <c r="E338" s="68" t="s">
        <v>239</v>
      </c>
      <c r="F338" s="38">
        <v>554</v>
      </c>
      <c r="G338" s="36">
        <v>38.5</v>
      </c>
      <c r="H338" s="38">
        <v>870</v>
      </c>
      <c r="I338" s="179">
        <v>0.63700000000000001</v>
      </c>
      <c r="J338" s="70">
        <v>7</v>
      </c>
      <c r="K338" s="36">
        <v>0</v>
      </c>
      <c r="L338" s="38">
        <v>1050</v>
      </c>
      <c r="M338" s="37">
        <v>0.52800000000000002</v>
      </c>
      <c r="N338" s="36">
        <v>0</v>
      </c>
      <c r="O338" s="36">
        <v>5</v>
      </c>
      <c r="P338" s="36">
        <v>5</v>
      </c>
      <c r="Q338" s="36">
        <v>0.5</v>
      </c>
      <c r="R338" s="36">
        <v>35</v>
      </c>
      <c r="S338" s="36">
        <v>53</v>
      </c>
      <c r="T338" s="38">
        <v>501</v>
      </c>
      <c r="U338" s="38">
        <v>780</v>
      </c>
      <c r="V338" s="37">
        <v>0.64200000000000002</v>
      </c>
      <c r="W338" s="71" t="s">
        <v>737</v>
      </c>
    </row>
    <row r="339" spans="1:23" ht="15" x14ac:dyDescent="0.2">
      <c r="A339" s="69">
        <v>610167</v>
      </c>
      <c r="B339" s="36" t="s">
        <v>504</v>
      </c>
      <c r="C339" s="36" t="s">
        <v>46</v>
      </c>
      <c r="D339" s="70" t="s">
        <v>47</v>
      </c>
      <c r="E339" s="68" t="s">
        <v>48</v>
      </c>
      <c r="F339" s="38">
        <v>484</v>
      </c>
      <c r="G339" s="36">
        <v>30</v>
      </c>
      <c r="H339" s="38">
        <v>690</v>
      </c>
      <c r="I339" s="179">
        <v>0.70099999999999996</v>
      </c>
      <c r="J339" s="36">
        <v>0</v>
      </c>
      <c r="K339" s="36">
        <v>9</v>
      </c>
      <c r="L339" s="38">
        <v>900</v>
      </c>
      <c r="M339" s="37">
        <v>0.5377777777777778</v>
      </c>
      <c r="N339" s="36">
        <v>1</v>
      </c>
      <c r="O339" s="36">
        <v>2</v>
      </c>
      <c r="P339" s="36">
        <v>1</v>
      </c>
      <c r="Q339" s="36">
        <v>2</v>
      </c>
      <c r="R339" s="36">
        <v>33</v>
      </c>
      <c r="S339" s="36">
        <v>23</v>
      </c>
      <c r="T339" s="38">
        <v>461</v>
      </c>
      <c r="U339" s="38">
        <v>750</v>
      </c>
      <c r="V339" s="37">
        <v>0.61466666666666669</v>
      </c>
      <c r="W339" s="71" t="s">
        <v>737</v>
      </c>
    </row>
    <row r="340" spans="1:23" ht="15" x14ac:dyDescent="0.2">
      <c r="A340" s="69">
        <v>610081</v>
      </c>
      <c r="B340" s="36" t="s">
        <v>505</v>
      </c>
      <c r="C340" s="36" t="s">
        <v>46</v>
      </c>
      <c r="D340" s="70" t="s">
        <v>47</v>
      </c>
      <c r="E340" s="68" t="s">
        <v>100</v>
      </c>
      <c r="F340" s="38">
        <v>530</v>
      </c>
      <c r="G340" s="36">
        <v>26</v>
      </c>
      <c r="H340" s="38">
        <v>600</v>
      </c>
      <c r="I340" s="179">
        <v>0.88300000000000001</v>
      </c>
      <c r="J340" s="36">
        <v>0</v>
      </c>
      <c r="K340" s="36">
        <v>0</v>
      </c>
      <c r="L340" s="38">
        <v>600</v>
      </c>
      <c r="M340" s="37">
        <v>0.8833333333333333</v>
      </c>
      <c r="N340" s="36">
        <v>0</v>
      </c>
      <c r="O340" s="36">
        <v>0</v>
      </c>
      <c r="P340" s="36">
        <v>1</v>
      </c>
      <c r="Q340" s="36">
        <v>0</v>
      </c>
      <c r="R340" s="36">
        <v>25</v>
      </c>
      <c r="S340" s="36">
        <v>0</v>
      </c>
      <c r="T340" s="38">
        <v>530</v>
      </c>
      <c r="U340" s="38">
        <v>570</v>
      </c>
      <c r="V340" s="37">
        <v>0.92982456140350878</v>
      </c>
      <c r="W340" s="71" t="s">
        <v>735</v>
      </c>
    </row>
    <row r="341" spans="1:23" ht="15" x14ac:dyDescent="0.2">
      <c r="A341" s="69">
        <v>610172</v>
      </c>
      <c r="B341" s="36" t="s">
        <v>506</v>
      </c>
      <c r="C341" s="36" t="s">
        <v>46</v>
      </c>
      <c r="D341" s="70" t="s">
        <v>47</v>
      </c>
      <c r="E341" s="68" t="s">
        <v>48</v>
      </c>
      <c r="F341" s="38">
        <v>262</v>
      </c>
      <c r="G341" s="36">
        <v>30</v>
      </c>
      <c r="H341" s="38">
        <v>690</v>
      </c>
      <c r="I341" s="179">
        <v>0.379</v>
      </c>
      <c r="J341" s="36">
        <v>0</v>
      </c>
      <c r="K341" s="36">
        <v>0</v>
      </c>
      <c r="L341" s="38">
        <v>690</v>
      </c>
      <c r="M341" s="37">
        <v>0.37971014492753624</v>
      </c>
      <c r="N341" s="36">
        <v>0</v>
      </c>
      <c r="O341" s="36">
        <v>2</v>
      </c>
      <c r="P341" s="36">
        <v>2</v>
      </c>
      <c r="Q341" s="36">
        <v>0</v>
      </c>
      <c r="R341" s="36">
        <v>26</v>
      </c>
      <c r="S341" s="36">
        <v>20</v>
      </c>
      <c r="T341" s="38">
        <v>242</v>
      </c>
      <c r="U341" s="38">
        <v>600</v>
      </c>
      <c r="V341" s="37">
        <v>0.40333333333333332</v>
      </c>
      <c r="W341" s="71" t="s">
        <v>737</v>
      </c>
    </row>
    <row r="342" spans="1:23" ht="15" x14ac:dyDescent="0.2">
      <c r="A342" s="69">
        <v>610173</v>
      </c>
      <c r="B342" s="36" t="s">
        <v>507</v>
      </c>
      <c r="C342" s="36" t="s">
        <v>46</v>
      </c>
      <c r="D342" s="70" t="s">
        <v>47</v>
      </c>
      <c r="E342" s="68" t="s">
        <v>48</v>
      </c>
      <c r="F342" s="38">
        <v>247</v>
      </c>
      <c r="G342" s="36">
        <v>22</v>
      </c>
      <c r="H342" s="38">
        <v>480</v>
      </c>
      <c r="I342" s="179">
        <v>0.51400000000000001</v>
      </c>
      <c r="J342" s="36">
        <v>0</v>
      </c>
      <c r="K342" s="36">
        <v>0</v>
      </c>
      <c r="L342" s="38">
        <v>480</v>
      </c>
      <c r="M342" s="37">
        <v>0.51458333333333328</v>
      </c>
      <c r="N342" s="36">
        <v>3</v>
      </c>
      <c r="O342" s="36">
        <v>2</v>
      </c>
      <c r="P342" s="36">
        <v>0</v>
      </c>
      <c r="Q342" s="36">
        <v>0</v>
      </c>
      <c r="R342" s="36">
        <v>17</v>
      </c>
      <c r="S342" s="36">
        <v>40</v>
      </c>
      <c r="T342" s="38">
        <v>207</v>
      </c>
      <c r="U342" s="38">
        <v>390</v>
      </c>
      <c r="V342" s="37">
        <v>0.53076923076923077</v>
      </c>
      <c r="W342" s="71" t="s">
        <v>737</v>
      </c>
    </row>
    <row r="343" spans="1:23" ht="15" x14ac:dyDescent="0.2">
      <c r="A343" s="69">
        <v>610174</v>
      </c>
      <c r="B343" s="36" t="s">
        <v>508</v>
      </c>
      <c r="C343" s="36" t="s">
        <v>46</v>
      </c>
      <c r="D343" s="70" t="s">
        <v>47</v>
      </c>
      <c r="E343" s="68" t="s">
        <v>422</v>
      </c>
      <c r="F343" s="38">
        <v>485</v>
      </c>
      <c r="G343" s="100">
        <v>44.5</v>
      </c>
      <c r="H343" s="38">
        <v>1020</v>
      </c>
      <c r="I343" s="179">
        <v>0.47499999999999998</v>
      </c>
      <c r="J343" s="36">
        <v>4</v>
      </c>
      <c r="K343" s="100">
        <v>0</v>
      </c>
      <c r="L343" s="38">
        <v>1110</v>
      </c>
      <c r="M343" s="37">
        <v>0.43693693693693691</v>
      </c>
      <c r="N343" s="36">
        <v>2</v>
      </c>
      <c r="O343" s="36">
        <v>5</v>
      </c>
      <c r="P343" s="36">
        <v>0</v>
      </c>
      <c r="Q343" s="36">
        <v>2.5</v>
      </c>
      <c r="R343" s="36">
        <v>39</v>
      </c>
      <c r="S343" s="36">
        <v>76</v>
      </c>
      <c r="T343" s="38">
        <v>409</v>
      </c>
      <c r="U343" s="38">
        <v>900</v>
      </c>
      <c r="V343" s="37">
        <v>0.45444444444444443</v>
      </c>
      <c r="W343" s="71" t="s">
        <v>737</v>
      </c>
    </row>
    <row r="344" spans="1:23" ht="15" x14ac:dyDescent="0.2">
      <c r="A344" s="73">
        <v>610559</v>
      </c>
      <c r="B344" s="100" t="s">
        <v>509</v>
      </c>
      <c r="C344" s="100" t="s">
        <v>46</v>
      </c>
      <c r="D344" s="70" t="s">
        <v>47</v>
      </c>
      <c r="E344" s="70" t="s">
        <v>252</v>
      </c>
      <c r="F344" s="38">
        <v>520</v>
      </c>
      <c r="G344" s="100">
        <v>34</v>
      </c>
      <c r="H344" s="38">
        <v>780</v>
      </c>
      <c r="I344" s="179">
        <v>0.66600000000000004</v>
      </c>
      <c r="J344" s="100">
        <v>0</v>
      </c>
      <c r="K344" s="100">
        <v>0</v>
      </c>
      <c r="L344" s="38">
        <v>780</v>
      </c>
      <c r="M344" s="37">
        <v>0.66666666666666663</v>
      </c>
      <c r="N344" s="100">
        <v>0</v>
      </c>
      <c r="O344" s="100">
        <v>0</v>
      </c>
      <c r="P344" s="100">
        <v>0</v>
      </c>
      <c r="Q344" s="100">
        <v>0</v>
      </c>
      <c r="R344" s="100">
        <v>34</v>
      </c>
      <c r="S344" s="100">
        <v>0</v>
      </c>
      <c r="T344" s="38">
        <v>520</v>
      </c>
      <c r="U344" s="38">
        <v>780</v>
      </c>
      <c r="V344" s="37">
        <v>0.66666666666666663</v>
      </c>
      <c r="W344" s="71" t="s">
        <v>737</v>
      </c>
    </row>
    <row r="345" spans="1:23" ht="15" x14ac:dyDescent="0.2">
      <c r="A345" s="69">
        <v>610175</v>
      </c>
      <c r="B345" s="36" t="s">
        <v>510</v>
      </c>
      <c r="C345" s="36" t="s">
        <v>46</v>
      </c>
      <c r="D345" s="70" t="s">
        <v>47</v>
      </c>
      <c r="E345" s="68" t="s">
        <v>511</v>
      </c>
      <c r="F345" s="38">
        <v>310</v>
      </c>
      <c r="G345" s="36">
        <v>16</v>
      </c>
      <c r="H345" s="38">
        <v>360</v>
      </c>
      <c r="I345" s="179">
        <v>0.86099999999999999</v>
      </c>
      <c r="J345" s="36">
        <v>0.5</v>
      </c>
      <c r="K345" s="36">
        <v>0</v>
      </c>
      <c r="L345" s="38">
        <v>360</v>
      </c>
      <c r="M345" s="37">
        <v>0.86111111111111116</v>
      </c>
      <c r="N345" s="36">
        <v>0</v>
      </c>
      <c r="O345" s="36">
        <v>0</v>
      </c>
      <c r="P345" s="36">
        <v>0</v>
      </c>
      <c r="Q345" s="36">
        <v>1.5</v>
      </c>
      <c r="R345" s="36">
        <v>15</v>
      </c>
      <c r="S345" s="36">
        <v>0</v>
      </c>
      <c r="T345" s="38">
        <v>310</v>
      </c>
      <c r="U345" s="38">
        <v>330</v>
      </c>
      <c r="V345" s="37">
        <v>0.93939393939393945</v>
      </c>
      <c r="W345" s="71" t="s">
        <v>735</v>
      </c>
    </row>
    <row r="346" spans="1:23" ht="15" x14ac:dyDescent="0.2">
      <c r="A346" s="69">
        <v>610176</v>
      </c>
      <c r="B346" s="36" t="s">
        <v>512</v>
      </c>
      <c r="C346" s="36" t="s">
        <v>46</v>
      </c>
      <c r="D346" s="70" t="s">
        <v>47</v>
      </c>
      <c r="E346" s="68" t="s">
        <v>48</v>
      </c>
      <c r="F346" s="38">
        <v>437</v>
      </c>
      <c r="G346" s="36">
        <v>46</v>
      </c>
      <c r="H346" s="38">
        <v>1050</v>
      </c>
      <c r="I346" s="179">
        <v>0.41599999999999998</v>
      </c>
      <c r="J346" s="36">
        <v>0</v>
      </c>
      <c r="K346" s="36">
        <v>0</v>
      </c>
      <c r="L346" s="38">
        <v>1050</v>
      </c>
      <c r="M346" s="37">
        <v>0.41619047619047617</v>
      </c>
      <c r="N346" s="36">
        <v>1</v>
      </c>
      <c r="O346" s="36">
        <v>2</v>
      </c>
      <c r="P346" s="36">
        <v>5</v>
      </c>
      <c r="Q346" s="36">
        <v>1</v>
      </c>
      <c r="R346" s="36">
        <v>37</v>
      </c>
      <c r="S346" s="36">
        <v>30</v>
      </c>
      <c r="T346" s="38">
        <v>407</v>
      </c>
      <c r="U346" s="38">
        <v>840</v>
      </c>
      <c r="V346" s="37">
        <v>0.48452380952380952</v>
      </c>
      <c r="W346" s="71" t="s">
        <v>737</v>
      </c>
    </row>
    <row r="347" spans="1:23" ht="15" x14ac:dyDescent="0.2">
      <c r="A347" s="73">
        <v>610177</v>
      </c>
      <c r="B347" s="100" t="s">
        <v>514</v>
      </c>
      <c r="C347" s="100" t="s">
        <v>46</v>
      </c>
      <c r="D347" s="70" t="s">
        <v>47</v>
      </c>
      <c r="E347" s="70" t="s">
        <v>48</v>
      </c>
      <c r="F347" s="38">
        <v>1126</v>
      </c>
      <c r="G347" s="100">
        <v>61</v>
      </c>
      <c r="H347" s="38">
        <v>1380</v>
      </c>
      <c r="I347" s="179">
        <v>0.81499999999999995</v>
      </c>
      <c r="J347" s="100">
        <v>0</v>
      </c>
      <c r="K347" s="100">
        <v>0</v>
      </c>
      <c r="L347" s="38">
        <v>1380</v>
      </c>
      <c r="M347" s="37">
        <v>0.81594202898550727</v>
      </c>
      <c r="N347" s="100">
        <v>2</v>
      </c>
      <c r="O347" s="100">
        <v>2</v>
      </c>
      <c r="P347" s="100">
        <v>0</v>
      </c>
      <c r="Q347" s="100">
        <v>1</v>
      </c>
      <c r="R347" s="100">
        <v>56</v>
      </c>
      <c r="S347" s="100">
        <v>45</v>
      </c>
      <c r="T347" s="38">
        <v>1081</v>
      </c>
      <c r="U347" s="38">
        <v>1290</v>
      </c>
      <c r="V347" s="37">
        <v>0.83798449612403103</v>
      </c>
      <c r="W347" s="71" t="s">
        <v>735</v>
      </c>
    </row>
    <row r="348" spans="1:23" ht="15" x14ac:dyDescent="0.2">
      <c r="A348" s="69">
        <v>610534</v>
      </c>
      <c r="B348" s="36" t="s">
        <v>515</v>
      </c>
      <c r="C348" s="36" t="s">
        <v>46</v>
      </c>
      <c r="D348" s="70" t="s">
        <v>47</v>
      </c>
      <c r="E348" s="68" t="s">
        <v>100</v>
      </c>
      <c r="F348" s="38">
        <v>493</v>
      </c>
      <c r="G348" s="36">
        <v>29.5</v>
      </c>
      <c r="H348" s="38">
        <v>660</v>
      </c>
      <c r="I348" s="179">
        <v>0.746</v>
      </c>
      <c r="J348" s="36">
        <v>0</v>
      </c>
      <c r="K348" s="36">
        <v>0</v>
      </c>
      <c r="L348" s="38">
        <v>660</v>
      </c>
      <c r="M348" s="37">
        <v>0.74696969696969695</v>
      </c>
      <c r="N348" s="36">
        <v>0</v>
      </c>
      <c r="O348" s="36">
        <v>0</v>
      </c>
      <c r="P348" s="36">
        <v>5</v>
      </c>
      <c r="Q348" s="36">
        <v>0.5</v>
      </c>
      <c r="R348" s="36">
        <v>24</v>
      </c>
      <c r="S348" s="36">
        <v>0</v>
      </c>
      <c r="T348" s="38">
        <v>493</v>
      </c>
      <c r="U348" s="38">
        <v>540</v>
      </c>
      <c r="V348" s="37">
        <v>0.91296296296296298</v>
      </c>
      <c r="W348" s="71" t="s">
        <v>735</v>
      </c>
    </row>
    <row r="349" spans="1:23" ht="15" x14ac:dyDescent="0.2">
      <c r="A349" s="69">
        <v>609978</v>
      </c>
      <c r="B349" s="36" t="s">
        <v>516</v>
      </c>
      <c r="C349" s="36" t="s">
        <v>46</v>
      </c>
      <c r="D349" s="70" t="s">
        <v>47</v>
      </c>
      <c r="E349" s="68" t="s">
        <v>48</v>
      </c>
      <c r="F349" s="38">
        <v>277</v>
      </c>
      <c r="G349" s="36">
        <v>29.5</v>
      </c>
      <c r="H349" s="38">
        <v>660</v>
      </c>
      <c r="I349" s="179">
        <v>0.41899999999999998</v>
      </c>
      <c r="J349" s="36">
        <v>0</v>
      </c>
      <c r="K349" s="36">
        <v>0</v>
      </c>
      <c r="L349" s="38">
        <v>660</v>
      </c>
      <c r="M349" s="37">
        <v>0.41969696969696968</v>
      </c>
      <c r="N349" s="36">
        <v>0</v>
      </c>
      <c r="O349" s="36">
        <v>2</v>
      </c>
      <c r="P349" s="36">
        <v>2</v>
      </c>
      <c r="Q349" s="36">
        <v>0.5</v>
      </c>
      <c r="R349" s="36">
        <v>25</v>
      </c>
      <c r="S349" s="36">
        <v>14</v>
      </c>
      <c r="T349" s="38">
        <v>263</v>
      </c>
      <c r="U349" s="38">
        <v>570</v>
      </c>
      <c r="V349" s="37">
        <v>0.46140350877192982</v>
      </c>
      <c r="W349" s="71" t="s">
        <v>737</v>
      </c>
    </row>
    <row r="350" spans="1:23" ht="15" x14ac:dyDescent="0.2">
      <c r="A350" s="73">
        <v>610179</v>
      </c>
      <c r="B350" s="100" t="s">
        <v>517</v>
      </c>
      <c r="C350" s="100" t="s">
        <v>46</v>
      </c>
      <c r="D350" s="70" t="s">
        <v>47</v>
      </c>
      <c r="E350" s="70" t="s">
        <v>48</v>
      </c>
      <c r="F350" s="38">
        <v>771</v>
      </c>
      <c r="G350" s="100">
        <v>36.5</v>
      </c>
      <c r="H350" s="38">
        <v>840</v>
      </c>
      <c r="I350" s="179">
        <v>0.91700000000000004</v>
      </c>
      <c r="J350" s="100">
        <v>0</v>
      </c>
      <c r="K350" s="100">
        <v>7.5</v>
      </c>
      <c r="L350" s="38">
        <v>990</v>
      </c>
      <c r="M350" s="37">
        <v>0.77878787878787881</v>
      </c>
      <c r="N350" s="100">
        <v>1</v>
      </c>
      <c r="O350" s="100">
        <v>2</v>
      </c>
      <c r="P350" s="100">
        <v>4</v>
      </c>
      <c r="Q350" s="100">
        <v>2</v>
      </c>
      <c r="R350" s="100">
        <v>35</v>
      </c>
      <c r="S350" s="100">
        <v>39</v>
      </c>
      <c r="T350" s="38">
        <v>732</v>
      </c>
      <c r="U350" s="38">
        <v>780</v>
      </c>
      <c r="V350" s="37">
        <v>0.93846153846153846</v>
      </c>
      <c r="W350" s="71" t="s">
        <v>735</v>
      </c>
    </row>
    <row r="351" spans="1:23" ht="15" x14ac:dyDescent="0.2">
      <c r="A351" s="69">
        <v>610180</v>
      </c>
      <c r="B351" s="36" t="s">
        <v>518</v>
      </c>
      <c r="C351" s="100" t="s">
        <v>46</v>
      </c>
      <c r="D351" s="70" t="s">
        <v>47</v>
      </c>
      <c r="E351" s="70" t="s">
        <v>48</v>
      </c>
      <c r="F351" s="38">
        <v>388</v>
      </c>
      <c r="G351" s="36">
        <v>46.5</v>
      </c>
      <c r="H351" s="38">
        <v>1050</v>
      </c>
      <c r="I351" s="179">
        <v>0.36899999999999999</v>
      </c>
      <c r="J351" s="100">
        <v>0</v>
      </c>
      <c r="K351" s="100">
        <v>0</v>
      </c>
      <c r="L351" s="38">
        <v>1050</v>
      </c>
      <c r="M351" s="37">
        <v>0.36952380952380953</v>
      </c>
      <c r="N351" s="36">
        <v>4</v>
      </c>
      <c r="O351" s="36">
        <v>3</v>
      </c>
      <c r="P351" s="100">
        <v>5</v>
      </c>
      <c r="Q351" s="100">
        <v>0.5</v>
      </c>
      <c r="R351" s="100">
        <v>34</v>
      </c>
      <c r="S351" s="36">
        <v>49</v>
      </c>
      <c r="T351" s="38">
        <v>339</v>
      </c>
      <c r="U351" s="38">
        <v>780</v>
      </c>
      <c r="V351" s="37">
        <v>0.43461538461538463</v>
      </c>
      <c r="W351" s="71" t="s">
        <v>737</v>
      </c>
    </row>
    <row r="352" spans="1:23" ht="15" x14ac:dyDescent="0.2">
      <c r="A352" s="73">
        <v>610182</v>
      </c>
      <c r="B352" s="100" t="s">
        <v>519</v>
      </c>
      <c r="C352" s="100" t="s">
        <v>46</v>
      </c>
      <c r="D352" s="70" t="s">
        <v>47</v>
      </c>
      <c r="E352" s="70" t="s">
        <v>48</v>
      </c>
      <c r="F352" s="38">
        <v>350</v>
      </c>
      <c r="G352" s="100">
        <v>21</v>
      </c>
      <c r="H352" s="38">
        <v>480</v>
      </c>
      <c r="I352" s="179">
        <v>0.72899999999999998</v>
      </c>
      <c r="J352" s="100">
        <v>0</v>
      </c>
      <c r="K352" s="100">
        <v>0</v>
      </c>
      <c r="L352" s="38">
        <v>480</v>
      </c>
      <c r="M352" s="37">
        <v>0.72916666666666663</v>
      </c>
      <c r="N352" s="100">
        <v>4</v>
      </c>
      <c r="O352" s="100">
        <v>1</v>
      </c>
      <c r="P352" s="100">
        <v>1</v>
      </c>
      <c r="Q352" s="100">
        <v>1</v>
      </c>
      <c r="R352" s="100">
        <v>14</v>
      </c>
      <c r="S352" s="100">
        <v>87</v>
      </c>
      <c r="T352" s="38">
        <v>263</v>
      </c>
      <c r="U352" s="38">
        <v>300</v>
      </c>
      <c r="V352" s="37">
        <v>0.87666666666666671</v>
      </c>
      <c r="W352" s="71" t="s">
        <v>735</v>
      </c>
    </row>
    <row r="353" spans="1:23" ht="15" x14ac:dyDescent="0.2">
      <c r="A353" s="73">
        <v>610589</v>
      </c>
      <c r="B353" s="100" t="s">
        <v>521</v>
      </c>
      <c r="C353" s="100" t="s">
        <v>46</v>
      </c>
      <c r="D353" s="70" t="s">
        <v>47</v>
      </c>
      <c r="E353" s="70" t="s">
        <v>239</v>
      </c>
      <c r="F353" s="38">
        <v>317</v>
      </c>
      <c r="G353" s="100">
        <v>11</v>
      </c>
      <c r="H353" s="38">
        <v>240</v>
      </c>
      <c r="I353" s="179">
        <v>1.32</v>
      </c>
      <c r="J353" s="100">
        <v>0</v>
      </c>
      <c r="K353" s="100">
        <v>18.5</v>
      </c>
      <c r="L353" s="38">
        <v>660</v>
      </c>
      <c r="M353" s="37">
        <v>0.48030303030303029</v>
      </c>
      <c r="N353" s="100">
        <v>0</v>
      </c>
      <c r="O353" s="100">
        <v>1</v>
      </c>
      <c r="P353" s="100">
        <v>0</v>
      </c>
      <c r="Q353" s="100">
        <v>0.5</v>
      </c>
      <c r="R353" s="100">
        <v>28</v>
      </c>
      <c r="S353" s="100">
        <v>20</v>
      </c>
      <c r="T353" s="38">
        <v>297</v>
      </c>
      <c r="U353" s="38">
        <v>630</v>
      </c>
      <c r="V353" s="37">
        <v>0.47142857142857142</v>
      </c>
      <c r="W353" s="71" t="s">
        <v>737</v>
      </c>
    </row>
    <row r="354" spans="1:23" ht="15" x14ac:dyDescent="0.2">
      <c r="A354" s="73">
        <v>609990</v>
      </c>
      <c r="B354" s="100" t="s">
        <v>522</v>
      </c>
      <c r="C354" s="100" t="s">
        <v>46</v>
      </c>
      <c r="D354" s="70" t="s">
        <v>47</v>
      </c>
      <c r="E354" s="70" t="s">
        <v>48</v>
      </c>
      <c r="F354" s="38">
        <v>799</v>
      </c>
      <c r="G354" s="100">
        <v>81</v>
      </c>
      <c r="H354" s="38">
        <v>1860</v>
      </c>
      <c r="I354" s="179">
        <v>0.42899999999999999</v>
      </c>
      <c r="J354" s="100">
        <v>0</v>
      </c>
      <c r="K354" s="100">
        <v>0</v>
      </c>
      <c r="L354" s="38">
        <v>1860</v>
      </c>
      <c r="M354" s="37">
        <v>0.42956989247311828</v>
      </c>
      <c r="N354" s="100">
        <v>1</v>
      </c>
      <c r="O354" s="100">
        <v>3</v>
      </c>
      <c r="P354" s="100">
        <v>0</v>
      </c>
      <c r="Q354" s="100">
        <v>4</v>
      </c>
      <c r="R354" s="100">
        <v>73</v>
      </c>
      <c r="S354" s="100">
        <v>54</v>
      </c>
      <c r="T354" s="38">
        <v>745</v>
      </c>
      <c r="U354" s="38">
        <v>1680</v>
      </c>
      <c r="V354" s="37">
        <v>0.44345238095238093</v>
      </c>
      <c r="W354" s="71" t="s">
        <v>737</v>
      </c>
    </row>
    <row r="355" spans="1:23" ht="15" x14ac:dyDescent="0.2">
      <c r="A355" s="69">
        <v>610530</v>
      </c>
      <c r="B355" s="36" t="s">
        <v>523</v>
      </c>
      <c r="C355" s="36" t="s">
        <v>46</v>
      </c>
      <c r="D355" s="70" t="s">
        <v>47</v>
      </c>
      <c r="E355" s="68" t="s">
        <v>48</v>
      </c>
      <c r="F355" s="38">
        <v>280</v>
      </c>
      <c r="G355" s="36">
        <v>39</v>
      </c>
      <c r="H355" s="38">
        <v>900</v>
      </c>
      <c r="I355" s="179">
        <v>0.311</v>
      </c>
      <c r="J355" s="36">
        <v>0</v>
      </c>
      <c r="K355" s="36">
        <v>0</v>
      </c>
      <c r="L355" s="38">
        <v>900</v>
      </c>
      <c r="M355" s="37">
        <v>0.31111111111111112</v>
      </c>
      <c r="N355" s="36">
        <v>4</v>
      </c>
      <c r="O355" s="36">
        <v>2</v>
      </c>
      <c r="P355" s="36">
        <v>4</v>
      </c>
      <c r="Q355" s="36">
        <v>0</v>
      </c>
      <c r="R355" s="36">
        <v>29</v>
      </c>
      <c r="S355" s="36">
        <v>65</v>
      </c>
      <c r="T355" s="38">
        <v>215</v>
      </c>
      <c r="U355" s="38">
        <v>660</v>
      </c>
      <c r="V355" s="37">
        <v>0.32575757575757575</v>
      </c>
      <c r="W355" s="71" t="s">
        <v>737</v>
      </c>
    </row>
    <row r="356" spans="1:23" ht="15" x14ac:dyDescent="0.2">
      <c r="A356" s="73">
        <v>610183</v>
      </c>
      <c r="B356" s="100" t="s">
        <v>525</v>
      </c>
      <c r="C356" s="100" t="s">
        <v>46</v>
      </c>
      <c r="D356" s="70" t="s">
        <v>47</v>
      </c>
      <c r="E356" s="70" t="s">
        <v>48</v>
      </c>
      <c r="F356" s="38">
        <v>433</v>
      </c>
      <c r="G356" s="100">
        <v>52.5</v>
      </c>
      <c r="H356" s="38">
        <v>1200</v>
      </c>
      <c r="I356" s="179">
        <v>0.36</v>
      </c>
      <c r="J356" s="100">
        <v>0</v>
      </c>
      <c r="K356" s="100">
        <v>0</v>
      </c>
      <c r="L356" s="38">
        <v>1200</v>
      </c>
      <c r="M356" s="37">
        <v>0.36083333333333334</v>
      </c>
      <c r="N356" s="100">
        <v>0</v>
      </c>
      <c r="O356" s="100">
        <v>3</v>
      </c>
      <c r="P356" s="100">
        <v>5</v>
      </c>
      <c r="Q356" s="100">
        <v>0.5</v>
      </c>
      <c r="R356" s="100">
        <v>44</v>
      </c>
      <c r="S356" s="100">
        <v>37</v>
      </c>
      <c r="T356" s="38">
        <v>396</v>
      </c>
      <c r="U356" s="38">
        <v>990</v>
      </c>
      <c r="V356" s="37">
        <v>0.4</v>
      </c>
      <c r="W356" s="71" t="s">
        <v>737</v>
      </c>
    </row>
    <row r="357" spans="1:23" ht="15" x14ac:dyDescent="0.2">
      <c r="A357" s="69">
        <v>610184</v>
      </c>
      <c r="B357" s="36" t="s">
        <v>526</v>
      </c>
      <c r="C357" s="36" t="s">
        <v>46</v>
      </c>
      <c r="D357" s="70" t="s">
        <v>47</v>
      </c>
      <c r="E357" s="68" t="s">
        <v>48</v>
      </c>
      <c r="F357" s="38">
        <v>325</v>
      </c>
      <c r="G357" s="36">
        <v>36</v>
      </c>
      <c r="H357" s="38">
        <v>810</v>
      </c>
      <c r="I357" s="179">
        <v>0.40100000000000002</v>
      </c>
      <c r="J357" s="36">
        <v>0</v>
      </c>
      <c r="K357" s="36">
        <v>0</v>
      </c>
      <c r="L357" s="38">
        <v>810</v>
      </c>
      <c r="M357" s="37">
        <v>0.40123456790123457</v>
      </c>
      <c r="N357" s="36">
        <v>2</v>
      </c>
      <c r="O357" s="36">
        <v>3</v>
      </c>
      <c r="P357" s="36">
        <v>1</v>
      </c>
      <c r="Q357" s="36">
        <v>1</v>
      </c>
      <c r="R357" s="36">
        <v>29</v>
      </c>
      <c r="S357" s="36">
        <v>31</v>
      </c>
      <c r="T357" s="38">
        <v>294</v>
      </c>
      <c r="U357" s="38">
        <v>660</v>
      </c>
      <c r="V357" s="37">
        <v>0.44545454545454544</v>
      </c>
      <c r="W357" s="71" t="s">
        <v>737</v>
      </c>
    </row>
    <row r="358" spans="1:23" ht="15" x14ac:dyDescent="0.2">
      <c r="A358" s="69">
        <v>610339</v>
      </c>
      <c r="B358" s="36" t="s">
        <v>528</v>
      </c>
      <c r="C358" s="36" t="s">
        <v>46</v>
      </c>
      <c r="D358" s="70" t="s">
        <v>47</v>
      </c>
      <c r="E358" s="68" t="s">
        <v>48</v>
      </c>
      <c r="F358" s="38">
        <v>372</v>
      </c>
      <c r="G358" s="36">
        <v>36</v>
      </c>
      <c r="H358" s="38">
        <v>810</v>
      </c>
      <c r="I358" s="179">
        <v>0.45900000000000002</v>
      </c>
      <c r="J358" s="36">
        <v>0</v>
      </c>
      <c r="K358" s="36">
        <v>0</v>
      </c>
      <c r="L358" s="38">
        <v>810</v>
      </c>
      <c r="M358" s="37">
        <v>0.45925925925925926</v>
      </c>
      <c r="N358" s="36">
        <v>3</v>
      </c>
      <c r="O358" s="36">
        <v>2</v>
      </c>
      <c r="P358" s="36">
        <v>1</v>
      </c>
      <c r="Q358" s="36">
        <v>0</v>
      </c>
      <c r="R358" s="36">
        <v>30</v>
      </c>
      <c r="S358" s="36">
        <v>48</v>
      </c>
      <c r="T358" s="38">
        <v>324</v>
      </c>
      <c r="U358" s="38">
        <v>690</v>
      </c>
      <c r="V358" s="37">
        <v>0.46956521739130436</v>
      </c>
      <c r="W358" s="71" t="s">
        <v>737</v>
      </c>
    </row>
    <row r="359" spans="1:23" ht="15" x14ac:dyDescent="0.2">
      <c r="A359" s="69">
        <v>610548</v>
      </c>
      <c r="B359" s="36" t="s">
        <v>530</v>
      </c>
      <c r="C359" s="36" t="s">
        <v>46</v>
      </c>
      <c r="D359" s="70" t="s">
        <v>47</v>
      </c>
      <c r="E359" s="68" t="s">
        <v>100</v>
      </c>
      <c r="F359" s="38">
        <v>387</v>
      </c>
      <c r="G359" s="36">
        <v>27</v>
      </c>
      <c r="H359" s="38">
        <v>600</v>
      </c>
      <c r="I359" s="179">
        <v>0.64500000000000002</v>
      </c>
      <c r="J359" s="100">
        <v>0</v>
      </c>
      <c r="K359" s="36">
        <v>0</v>
      </c>
      <c r="L359" s="38">
        <v>600</v>
      </c>
      <c r="M359" s="37">
        <v>0.64500000000000002</v>
      </c>
      <c r="N359" s="36">
        <v>0</v>
      </c>
      <c r="O359" s="36">
        <v>0</v>
      </c>
      <c r="P359" s="36">
        <v>4</v>
      </c>
      <c r="Q359" s="36">
        <v>0</v>
      </c>
      <c r="R359" s="36">
        <v>23</v>
      </c>
      <c r="S359" s="36">
        <v>0</v>
      </c>
      <c r="T359" s="38">
        <v>387</v>
      </c>
      <c r="U359" s="38">
        <v>510</v>
      </c>
      <c r="V359" s="37">
        <v>0.75882352941176467</v>
      </c>
      <c r="W359" s="71" t="s">
        <v>735</v>
      </c>
    </row>
    <row r="360" spans="1:23" ht="15" x14ac:dyDescent="0.2">
      <c r="A360" s="110">
        <v>610185</v>
      </c>
      <c r="B360" s="111" t="s">
        <v>531</v>
      </c>
      <c r="C360" s="111" t="s">
        <v>46</v>
      </c>
      <c r="D360" s="109" t="s">
        <v>47</v>
      </c>
      <c r="E360" s="119" t="s">
        <v>48</v>
      </c>
      <c r="F360" s="113">
        <v>1086</v>
      </c>
      <c r="G360" s="111">
        <v>64.5</v>
      </c>
      <c r="H360" s="113">
        <v>1470</v>
      </c>
      <c r="I360" s="179">
        <v>0.73799999999999999</v>
      </c>
      <c r="J360" s="111">
        <v>0</v>
      </c>
      <c r="K360" s="111">
        <v>0</v>
      </c>
      <c r="L360" s="113">
        <v>1470</v>
      </c>
      <c r="M360" s="114">
        <v>0.73877551020408161</v>
      </c>
      <c r="N360" s="111">
        <v>6</v>
      </c>
      <c r="O360" s="111">
        <v>6</v>
      </c>
      <c r="P360" s="111">
        <v>1</v>
      </c>
      <c r="Q360" s="111">
        <v>1.5</v>
      </c>
      <c r="R360" s="111">
        <v>50</v>
      </c>
      <c r="S360" s="111">
        <v>126</v>
      </c>
      <c r="T360" s="113">
        <v>960</v>
      </c>
      <c r="U360" s="113">
        <v>1140</v>
      </c>
      <c r="V360" s="114">
        <v>0.84210526315789469</v>
      </c>
      <c r="W360" s="118" t="s">
        <v>735</v>
      </c>
    </row>
    <row r="361" spans="1:23" ht="15" x14ac:dyDescent="0.2">
      <c r="A361" s="73">
        <v>610191</v>
      </c>
      <c r="B361" s="100" t="s">
        <v>532</v>
      </c>
      <c r="C361" s="100" t="s">
        <v>46</v>
      </c>
      <c r="D361" s="70" t="s">
        <v>47</v>
      </c>
      <c r="E361" s="70" t="s">
        <v>100</v>
      </c>
      <c r="F361" s="38">
        <v>548</v>
      </c>
      <c r="G361" s="100">
        <v>26.5</v>
      </c>
      <c r="H361" s="38">
        <v>600</v>
      </c>
      <c r="I361" s="179">
        <v>0.91300000000000003</v>
      </c>
      <c r="J361" s="100">
        <v>0</v>
      </c>
      <c r="K361" s="100">
        <v>0</v>
      </c>
      <c r="L361" s="38">
        <v>600</v>
      </c>
      <c r="M361" s="37">
        <v>0.91333333333333333</v>
      </c>
      <c r="N361" s="100">
        <v>0</v>
      </c>
      <c r="O361" s="100">
        <v>0</v>
      </c>
      <c r="P361" s="100">
        <v>0</v>
      </c>
      <c r="Q361" s="100">
        <v>1.5</v>
      </c>
      <c r="R361" s="100">
        <v>25</v>
      </c>
      <c r="S361" s="100">
        <v>0</v>
      </c>
      <c r="T361" s="38">
        <v>548</v>
      </c>
      <c r="U361" s="38">
        <v>570</v>
      </c>
      <c r="V361" s="37">
        <v>0.96140350877192982</v>
      </c>
      <c r="W361" s="71" t="s">
        <v>735</v>
      </c>
    </row>
    <row r="362" spans="1:23" ht="15" x14ac:dyDescent="0.2">
      <c r="A362" s="73">
        <v>610192</v>
      </c>
      <c r="B362" s="100" t="s">
        <v>533</v>
      </c>
      <c r="C362" s="100" t="s">
        <v>46</v>
      </c>
      <c r="D362" s="70" t="s">
        <v>47</v>
      </c>
      <c r="E362" s="70" t="s">
        <v>48</v>
      </c>
      <c r="F362" s="38">
        <v>585</v>
      </c>
      <c r="G362" s="100">
        <v>48.5</v>
      </c>
      <c r="H362" s="38">
        <v>1110</v>
      </c>
      <c r="I362" s="179">
        <v>0.52700000000000002</v>
      </c>
      <c r="J362" s="100">
        <v>0</v>
      </c>
      <c r="K362" s="100">
        <v>0</v>
      </c>
      <c r="L362" s="38">
        <v>1110</v>
      </c>
      <c r="M362" s="37">
        <v>0.52702702702702697</v>
      </c>
      <c r="N362" s="100">
        <v>3</v>
      </c>
      <c r="O362" s="100">
        <v>5</v>
      </c>
      <c r="P362" s="100">
        <v>2</v>
      </c>
      <c r="Q362" s="100">
        <v>1.5</v>
      </c>
      <c r="R362" s="100">
        <v>37</v>
      </c>
      <c r="S362" s="100">
        <v>77</v>
      </c>
      <c r="T362" s="38">
        <v>508</v>
      </c>
      <c r="U362" s="38">
        <v>840</v>
      </c>
      <c r="V362" s="37">
        <v>0.60476190476190472</v>
      </c>
      <c r="W362" s="71" t="s">
        <v>737</v>
      </c>
    </row>
    <row r="363" spans="1:23" ht="15" x14ac:dyDescent="0.2">
      <c r="A363" s="69">
        <v>610405</v>
      </c>
      <c r="B363" s="36" t="s">
        <v>534</v>
      </c>
      <c r="C363" s="36" t="s">
        <v>46</v>
      </c>
      <c r="D363" s="70" t="s">
        <v>47</v>
      </c>
      <c r="E363" s="68" t="s">
        <v>48</v>
      </c>
      <c r="F363" s="38">
        <v>436</v>
      </c>
      <c r="G363" s="36">
        <v>36.5</v>
      </c>
      <c r="H363" s="38">
        <v>840</v>
      </c>
      <c r="I363" s="179">
        <v>0.51900000000000002</v>
      </c>
      <c r="J363" s="36">
        <v>0</v>
      </c>
      <c r="K363" s="36">
        <v>0</v>
      </c>
      <c r="L363" s="38">
        <v>840</v>
      </c>
      <c r="M363" s="37">
        <v>0.51904761904761909</v>
      </c>
      <c r="N363" s="36">
        <v>0</v>
      </c>
      <c r="O363" s="36">
        <v>6</v>
      </c>
      <c r="P363" s="36">
        <v>12</v>
      </c>
      <c r="Q363" s="36">
        <v>0.5</v>
      </c>
      <c r="R363" s="36">
        <v>18</v>
      </c>
      <c r="S363" s="36">
        <v>101</v>
      </c>
      <c r="T363" s="38">
        <v>335</v>
      </c>
      <c r="U363" s="38">
        <v>390</v>
      </c>
      <c r="V363" s="37">
        <v>0.85897435897435892</v>
      </c>
      <c r="W363" s="71" t="s">
        <v>735</v>
      </c>
    </row>
    <row r="364" spans="1:23" ht="15" x14ac:dyDescent="0.2">
      <c r="A364" s="73">
        <v>610194</v>
      </c>
      <c r="B364" s="100" t="s">
        <v>536</v>
      </c>
      <c r="C364" s="100" t="s">
        <v>46</v>
      </c>
      <c r="D364" s="70" t="s">
        <v>47</v>
      </c>
      <c r="E364" s="70" t="s">
        <v>48</v>
      </c>
      <c r="F364" s="38">
        <v>218</v>
      </c>
      <c r="G364" s="100">
        <v>59</v>
      </c>
      <c r="H364" s="38">
        <v>1350</v>
      </c>
      <c r="I364" s="179">
        <v>0.161</v>
      </c>
      <c r="J364" s="100">
        <v>0</v>
      </c>
      <c r="K364" s="100">
        <v>0</v>
      </c>
      <c r="L364" s="38">
        <v>1350</v>
      </c>
      <c r="M364" s="37">
        <v>0.16148148148148148</v>
      </c>
      <c r="N364" s="100">
        <v>0</v>
      </c>
      <c r="O364" s="100">
        <v>2</v>
      </c>
      <c r="P364" s="100">
        <v>6</v>
      </c>
      <c r="Q364" s="100">
        <v>1</v>
      </c>
      <c r="R364" s="100">
        <v>50</v>
      </c>
      <c r="S364" s="100">
        <v>16</v>
      </c>
      <c r="T364" s="38">
        <v>202</v>
      </c>
      <c r="U364" s="38">
        <v>1140</v>
      </c>
      <c r="V364" s="37">
        <v>0.17719298245614035</v>
      </c>
      <c r="W364" s="71" t="s">
        <v>737</v>
      </c>
    </row>
    <row r="365" spans="1:23" ht="15" x14ac:dyDescent="0.2">
      <c r="A365" s="69">
        <v>610195</v>
      </c>
      <c r="B365" s="36" t="s">
        <v>537</v>
      </c>
      <c r="C365" s="36" t="s">
        <v>46</v>
      </c>
      <c r="D365" s="70" t="s">
        <v>47</v>
      </c>
      <c r="E365" s="68" t="s">
        <v>100</v>
      </c>
      <c r="F365" s="38">
        <v>606</v>
      </c>
      <c r="G365" s="36">
        <v>32</v>
      </c>
      <c r="H365" s="38">
        <v>720</v>
      </c>
      <c r="I365" s="179">
        <v>0.84099999999999997</v>
      </c>
      <c r="J365" s="36">
        <v>0</v>
      </c>
      <c r="K365" s="36">
        <v>0</v>
      </c>
      <c r="L365" s="38">
        <v>720</v>
      </c>
      <c r="M365" s="37">
        <v>0.84166666666666667</v>
      </c>
      <c r="N365" s="36">
        <v>0</v>
      </c>
      <c r="O365" s="36">
        <v>0</v>
      </c>
      <c r="P365" s="36">
        <v>0</v>
      </c>
      <c r="Q365" s="36">
        <v>4</v>
      </c>
      <c r="R365" s="36">
        <v>28</v>
      </c>
      <c r="S365" s="36">
        <v>0</v>
      </c>
      <c r="T365" s="38">
        <v>606</v>
      </c>
      <c r="U365" s="38">
        <v>630</v>
      </c>
      <c r="V365" s="37">
        <v>0.96190476190476193</v>
      </c>
      <c r="W365" s="71" t="s">
        <v>735</v>
      </c>
    </row>
    <row r="366" spans="1:23" ht="15" x14ac:dyDescent="0.2">
      <c r="A366" s="69">
        <v>610196</v>
      </c>
      <c r="B366" s="36" t="s">
        <v>538</v>
      </c>
      <c r="C366" s="36" t="s">
        <v>46</v>
      </c>
      <c r="D366" s="70" t="s">
        <v>47</v>
      </c>
      <c r="E366" s="68" t="s">
        <v>48</v>
      </c>
      <c r="F366" s="38">
        <v>549</v>
      </c>
      <c r="G366" s="36">
        <v>37</v>
      </c>
      <c r="H366" s="38">
        <v>840</v>
      </c>
      <c r="I366" s="179">
        <v>0.65300000000000002</v>
      </c>
      <c r="J366" s="36">
        <v>0</v>
      </c>
      <c r="K366" s="36">
        <v>0</v>
      </c>
      <c r="L366" s="38">
        <v>840</v>
      </c>
      <c r="M366" s="37">
        <v>0.65357142857142858</v>
      </c>
      <c r="N366" s="36">
        <v>3</v>
      </c>
      <c r="O366" s="36">
        <v>3</v>
      </c>
      <c r="P366" s="36">
        <v>1</v>
      </c>
      <c r="Q366" s="36">
        <v>2</v>
      </c>
      <c r="R366" s="36">
        <v>28</v>
      </c>
      <c r="S366" s="36">
        <v>73</v>
      </c>
      <c r="T366" s="38">
        <v>476</v>
      </c>
      <c r="U366" s="38">
        <v>630</v>
      </c>
      <c r="V366" s="37">
        <v>0.75555555555555554</v>
      </c>
      <c r="W366" s="71" t="s">
        <v>735</v>
      </c>
    </row>
    <row r="367" spans="1:23" ht="15" x14ac:dyDescent="0.2">
      <c r="A367" s="73">
        <v>610197</v>
      </c>
      <c r="B367" s="100" t="s">
        <v>540</v>
      </c>
      <c r="C367" s="100" t="s">
        <v>46</v>
      </c>
      <c r="D367" s="70" t="s">
        <v>47</v>
      </c>
      <c r="E367" s="70" t="s">
        <v>48</v>
      </c>
      <c r="F367" s="38">
        <v>444</v>
      </c>
      <c r="G367" s="100">
        <v>48</v>
      </c>
      <c r="H367" s="38">
        <v>1080</v>
      </c>
      <c r="I367" s="179">
        <v>0.41099999999999998</v>
      </c>
      <c r="J367" s="100">
        <v>0</v>
      </c>
      <c r="K367" s="100">
        <v>0</v>
      </c>
      <c r="L367" s="38">
        <v>1080</v>
      </c>
      <c r="M367" s="37">
        <v>0.41111111111111109</v>
      </c>
      <c r="N367" s="100">
        <v>4</v>
      </c>
      <c r="O367" s="100">
        <v>3</v>
      </c>
      <c r="P367" s="100">
        <v>5</v>
      </c>
      <c r="Q367" s="100">
        <v>3</v>
      </c>
      <c r="R367" s="100">
        <v>33</v>
      </c>
      <c r="S367" s="100">
        <v>64</v>
      </c>
      <c r="T367" s="38">
        <v>380</v>
      </c>
      <c r="U367" s="38">
        <v>750</v>
      </c>
      <c r="V367" s="37">
        <v>0.50666666666666671</v>
      </c>
      <c r="W367" s="71" t="s">
        <v>737</v>
      </c>
    </row>
    <row r="368" spans="1:23" ht="15" x14ac:dyDescent="0.2">
      <c r="A368" s="69">
        <v>610249</v>
      </c>
      <c r="B368" s="36" t="s">
        <v>541</v>
      </c>
      <c r="C368" s="100" t="s">
        <v>46</v>
      </c>
      <c r="D368" s="70" t="s">
        <v>47</v>
      </c>
      <c r="E368" s="70" t="s">
        <v>48</v>
      </c>
      <c r="F368" s="38">
        <v>349</v>
      </c>
      <c r="G368" s="70">
        <v>0</v>
      </c>
      <c r="H368" s="38">
        <v>0</v>
      </c>
      <c r="I368" s="38" t="s">
        <v>587</v>
      </c>
      <c r="J368" s="100">
        <v>0</v>
      </c>
      <c r="K368" s="70">
        <v>16.5</v>
      </c>
      <c r="L368" s="38">
        <v>360</v>
      </c>
      <c r="M368" s="37">
        <v>0.96944444444444444</v>
      </c>
      <c r="N368" s="36">
        <v>2</v>
      </c>
      <c r="O368" s="36">
        <v>2</v>
      </c>
      <c r="P368" s="100">
        <v>0</v>
      </c>
      <c r="Q368" s="100">
        <v>1.5</v>
      </c>
      <c r="R368" s="100">
        <v>13</v>
      </c>
      <c r="S368" s="36">
        <v>43</v>
      </c>
      <c r="T368" s="38">
        <v>306</v>
      </c>
      <c r="U368" s="38">
        <v>300</v>
      </c>
      <c r="V368" s="37">
        <v>1.02</v>
      </c>
      <c r="W368" s="71" t="s">
        <v>735</v>
      </c>
    </row>
    <row r="369" spans="1:23" ht="15" x14ac:dyDescent="0.2">
      <c r="A369" s="73">
        <v>610279</v>
      </c>
      <c r="B369" s="100" t="s">
        <v>542</v>
      </c>
      <c r="C369" s="100" t="s">
        <v>46</v>
      </c>
      <c r="D369" s="70" t="s">
        <v>47</v>
      </c>
      <c r="E369" s="70" t="s">
        <v>48</v>
      </c>
      <c r="F369" s="38">
        <v>309</v>
      </c>
      <c r="G369" s="100">
        <v>25</v>
      </c>
      <c r="H369" s="38">
        <v>570</v>
      </c>
      <c r="I369" s="179">
        <v>0.54200000000000004</v>
      </c>
      <c r="J369" s="100">
        <v>0</v>
      </c>
      <c r="K369" s="100">
        <v>0</v>
      </c>
      <c r="L369" s="38">
        <v>570</v>
      </c>
      <c r="M369" s="37">
        <v>0.54210526315789476</v>
      </c>
      <c r="N369" s="100">
        <v>2</v>
      </c>
      <c r="O369" s="100">
        <v>2</v>
      </c>
      <c r="P369" s="100">
        <v>1</v>
      </c>
      <c r="Q369" s="100">
        <v>0</v>
      </c>
      <c r="R369" s="100">
        <v>20</v>
      </c>
      <c r="S369" s="100">
        <v>45</v>
      </c>
      <c r="T369" s="38">
        <v>264</v>
      </c>
      <c r="U369" s="38">
        <v>450</v>
      </c>
      <c r="V369" s="37">
        <v>0.58666666666666667</v>
      </c>
      <c r="W369" s="71" t="s">
        <v>737</v>
      </c>
    </row>
    <row r="370" spans="1:23" ht="15" x14ac:dyDescent="0.2">
      <c r="A370" s="73">
        <v>610396</v>
      </c>
      <c r="B370" s="100" t="s">
        <v>543</v>
      </c>
      <c r="C370" s="100" t="s">
        <v>46</v>
      </c>
      <c r="D370" s="70" t="s">
        <v>47</v>
      </c>
      <c r="E370" s="70" t="s">
        <v>48</v>
      </c>
      <c r="F370" s="38">
        <v>902</v>
      </c>
      <c r="G370" s="100">
        <v>42.5</v>
      </c>
      <c r="H370" s="38">
        <v>960</v>
      </c>
      <c r="I370" s="179">
        <v>0.93899999999999995</v>
      </c>
      <c r="J370" s="100">
        <v>0</v>
      </c>
      <c r="K370" s="100">
        <v>0</v>
      </c>
      <c r="L370" s="38">
        <v>960</v>
      </c>
      <c r="M370" s="37">
        <v>0.93958333333333333</v>
      </c>
      <c r="N370" s="100">
        <v>0</v>
      </c>
      <c r="O370" s="100">
        <v>1</v>
      </c>
      <c r="P370" s="100">
        <v>0</v>
      </c>
      <c r="Q370" s="100">
        <v>2.5</v>
      </c>
      <c r="R370" s="100">
        <v>39</v>
      </c>
      <c r="S370" s="100">
        <v>16</v>
      </c>
      <c r="T370" s="38">
        <v>886</v>
      </c>
      <c r="U370" s="38">
        <v>900</v>
      </c>
      <c r="V370" s="37">
        <v>0.98444444444444446</v>
      </c>
      <c r="W370" s="71" t="s">
        <v>735</v>
      </c>
    </row>
    <row r="371" spans="1:23" ht="15" x14ac:dyDescent="0.2">
      <c r="A371" s="69">
        <v>610198</v>
      </c>
      <c r="B371" s="36" t="s">
        <v>544</v>
      </c>
      <c r="C371" s="36" t="s">
        <v>46</v>
      </c>
      <c r="D371" s="70" t="s">
        <v>47</v>
      </c>
      <c r="E371" s="68" t="s">
        <v>48</v>
      </c>
      <c r="F371" s="38">
        <v>349</v>
      </c>
      <c r="G371" s="36">
        <v>34</v>
      </c>
      <c r="H371" s="38">
        <v>780</v>
      </c>
      <c r="I371" s="179">
        <v>0.44700000000000001</v>
      </c>
      <c r="J371" s="36">
        <v>0</v>
      </c>
      <c r="K371" s="36">
        <v>0</v>
      </c>
      <c r="L371" s="38">
        <v>780</v>
      </c>
      <c r="M371" s="37">
        <v>0.44743589743589746</v>
      </c>
      <c r="N371" s="36">
        <v>1</v>
      </c>
      <c r="O371" s="36">
        <v>2</v>
      </c>
      <c r="P371" s="36">
        <v>0</v>
      </c>
      <c r="Q371" s="36">
        <v>0</v>
      </c>
      <c r="R371" s="36">
        <v>31</v>
      </c>
      <c r="S371" s="36">
        <v>15</v>
      </c>
      <c r="T371" s="38">
        <v>334</v>
      </c>
      <c r="U371" s="38">
        <v>690</v>
      </c>
      <c r="V371" s="37">
        <v>0.48405797101449277</v>
      </c>
      <c r="W371" s="71" t="s">
        <v>737</v>
      </c>
    </row>
    <row r="372" spans="1:23" ht="15" x14ac:dyDescent="0.2">
      <c r="A372" s="69">
        <v>610201</v>
      </c>
      <c r="B372" s="36" t="s">
        <v>545</v>
      </c>
      <c r="C372" s="36" t="s">
        <v>46</v>
      </c>
      <c r="D372" s="70" t="s">
        <v>47</v>
      </c>
      <c r="E372" s="68" t="s">
        <v>100</v>
      </c>
      <c r="F372" s="38">
        <v>799</v>
      </c>
      <c r="G372" s="36">
        <v>32.5</v>
      </c>
      <c r="H372" s="38">
        <v>750</v>
      </c>
      <c r="I372" s="179">
        <v>1.0649999999999999</v>
      </c>
      <c r="J372" s="36">
        <v>0</v>
      </c>
      <c r="K372" s="36">
        <v>0</v>
      </c>
      <c r="L372" s="38">
        <v>750</v>
      </c>
      <c r="M372" s="37">
        <v>1.0653333333333332</v>
      </c>
      <c r="N372" s="36">
        <v>3</v>
      </c>
      <c r="O372" s="36">
        <v>0</v>
      </c>
      <c r="P372" s="36">
        <v>0</v>
      </c>
      <c r="Q372" s="36">
        <v>1.5</v>
      </c>
      <c r="R372" s="36">
        <v>28</v>
      </c>
      <c r="S372" s="36">
        <v>35</v>
      </c>
      <c r="T372" s="38">
        <v>764</v>
      </c>
      <c r="U372" s="38">
        <v>630</v>
      </c>
      <c r="V372" s="37">
        <v>1.2126984126984126</v>
      </c>
      <c r="W372" s="71" t="s">
        <v>738</v>
      </c>
    </row>
    <row r="373" spans="1:23" ht="15" x14ac:dyDescent="0.2">
      <c r="A373" s="69">
        <v>610065</v>
      </c>
      <c r="B373" s="36" t="s">
        <v>547</v>
      </c>
      <c r="C373" s="36" t="s">
        <v>46</v>
      </c>
      <c r="D373" s="70" t="s">
        <v>47</v>
      </c>
      <c r="E373" s="68" t="s">
        <v>48</v>
      </c>
      <c r="F373" s="38">
        <v>313</v>
      </c>
      <c r="G373" s="36">
        <v>61</v>
      </c>
      <c r="H373" s="38">
        <v>1380</v>
      </c>
      <c r="I373" s="179">
        <v>0.22600000000000001</v>
      </c>
      <c r="J373" s="36">
        <v>0</v>
      </c>
      <c r="K373" s="36">
        <v>0</v>
      </c>
      <c r="L373" s="38">
        <v>1380</v>
      </c>
      <c r="M373" s="37">
        <v>0.22681159420289856</v>
      </c>
      <c r="N373" s="36">
        <v>2</v>
      </c>
      <c r="O373" s="36">
        <v>3</v>
      </c>
      <c r="P373" s="36">
        <v>12</v>
      </c>
      <c r="Q373" s="36">
        <v>0</v>
      </c>
      <c r="R373" s="36">
        <v>44</v>
      </c>
      <c r="S373" s="36">
        <v>52</v>
      </c>
      <c r="T373" s="38">
        <v>261</v>
      </c>
      <c r="U373" s="38">
        <v>990</v>
      </c>
      <c r="V373" s="37">
        <v>0.26363636363636361</v>
      </c>
      <c r="W373" s="71" t="s">
        <v>737</v>
      </c>
    </row>
    <row r="374" spans="1:23" ht="15" x14ac:dyDescent="0.2">
      <c r="A374" s="69">
        <v>610202</v>
      </c>
      <c r="B374" s="36" t="s">
        <v>548</v>
      </c>
      <c r="C374" s="36" t="s">
        <v>46</v>
      </c>
      <c r="D374" s="70" t="s">
        <v>47</v>
      </c>
      <c r="E374" s="68" t="s">
        <v>48</v>
      </c>
      <c r="F374" s="38">
        <v>253</v>
      </c>
      <c r="G374" s="36">
        <v>33</v>
      </c>
      <c r="H374" s="38">
        <v>750</v>
      </c>
      <c r="I374" s="179">
        <v>0.33700000000000002</v>
      </c>
      <c r="J374" s="36">
        <v>0</v>
      </c>
      <c r="K374" s="36">
        <v>0</v>
      </c>
      <c r="L374" s="38">
        <v>750</v>
      </c>
      <c r="M374" s="37">
        <v>0.33733333333333332</v>
      </c>
      <c r="N374" s="36">
        <v>0</v>
      </c>
      <c r="O374" s="36">
        <v>2</v>
      </c>
      <c r="P374" s="36">
        <v>3</v>
      </c>
      <c r="Q374" s="36">
        <v>2</v>
      </c>
      <c r="R374" s="36">
        <v>26</v>
      </c>
      <c r="S374" s="36">
        <v>12</v>
      </c>
      <c r="T374" s="38">
        <v>241</v>
      </c>
      <c r="U374" s="38">
        <v>600</v>
      </c>
      <c r="V374" s="37">
        <v>0.40166666666666667</v>
      </c>
      <c r="W374" s="71" t="s">
        <v>737</v>
      </c>
    </row>
    <row r="375" spans="1:23" ht="15" x14ac:dyDescent="0.2">
      <c r="A375" s="69">
        <v>610203</v>
      </c>
      <c r="B375" s="36" t="s">
        <v>549</v>
      </c>
      <c r="C375" s="36" t="s">
        <v>46</v>
      </c>
      <c r="D375" s="70" t="s">
        <v>47</v>
      </c>
      <c r="E375" s="68" t="s">
        <v>239</v>
      </c>
      <c r="F375" s="38">
        <v>833</v>
      </c>
      <c r="G375" s="36">
        <v>35.5</v>
      </c>
      <c r="H375" s="38">
        <v>810</v>
      </c>
      <c r="I375" s="179">
        <v>1.028</v>
      </c>
      <c r="J375" s="36">
        <v>8</v>
      </c>
      <c r="K375" s="36">
        <v>0</v>
      </c>
      <c r="L375" s="38">
        <v>990</v>
      </c>
      <c r="M375" s="37">
        <v>0.84141414141414139</v>
      </c>
      <c r="N375" s="36">
        <v>2</v>
      </c>
      <c r="O375" s="36">
        <v>5</v>
      </c>
      <c r="P375" s="36">
        <v>0</v>
      </c>
      <c r="Q375" s="36">
        <v>2.5</v>
      </c>
      <c r="R375" s="36">
        <v>34</v>
      </c>
      <c r="S375" s="36">
        <v>111</v>
      </c>
      <c r="T375" s="38">
        <v>722</v>
      </c>
      <c r="U375" s="38">
        <v>780</v>
      </c>
      <c r="V375" s="37">
        <v>0.92564102564102568</v>
      </c>
      <c r="W375" s="71" t="s">
        <v>735</v>
      </c>
    </row>
    <row r="376" spans="1:23" ht="15" x14ac:dyDescent="0.2">
      <c r="A376" s="69">
        <v>609773</v>
      </c>
      <c r="B376" s="36" t="s">
        <v>550</v>
      </c>
      <c r="C376" s="36" t="s">
        <v>46</v>
      </c>
      <c r="D376" s="70" t="s">
        <v>47</v>
      </c>
      <c r="E376" s="68" t="s">
        <v>48</v>
      </c>
      <c r="F376" s="38">
        <v>393</v>
      </c>
      <c r="G376" s="36">
        <v>26.5</v>
      </c>
      <c r="H376" s="38">
        <v>600</v>
      </c>
      <c r="I376" s="179">
        <v>0.65500000000000003</v>
      </c>
      <c r="J376" s="36">
        <v>0</v>
      </c>
      <c r="K376" s="36">
        <v>0</v>
      </c>
      <c r="L376" s="38">
        <v>600</v>
      </c>
      <c r="M376" s="37">
        <v>0.65500000000000003</v>
      </c>
      <c r="N376" s="36">
        <v>0</v>
      </c>
      <c r="O376" s="36">
        <v>1</v>
      </c>
      <c r="P376" s="36">
        <v>1</v>
      </c>
      <c r="Q376" s="36">
        <v>1.5</v>
      </c>
      <c r="R376" s="36">
        <v>23</v>
      </c>
      <c r="S376" s="36">
        <v>31</v>
      </c>
      <c r="T376" s="38">
        <v>362</v>
      </c>
      <c r="U376" s="38">
        <v>510</v>
      </c>
      <c r="V376" s="37">
        <v>0.70980392156862748</v>
      </c>
      <c r="W376" s="71" t="s">
        <v>735</v>
      </c>
    </row>
    <row r="377" spans="1:23" ht="15" x14ac:dyDescent="0.2">
      <c r="A377" s="69">
        <v>609895</v>
      </c>
      <c r="B377" s="36" t="s">
        <v>551</v>
      </c>
      <c r="C377" s="36" t="s">
        <v>46</v>
      </c>
      <c r="D377" s="70" t="s">
        <v>47</v>
      </c>
      <c r="E377" s="68" t="s">
        <v>100</v>
      </c>
      <c r="F377" s="38">
        <v>201</v>
      </c>
      <c r="G377" s="36">
        <v>20.5</v>
      </c>
      <c r="H377" s="38">
        <v>450</v>
      </c>
      <c r="I377" s="179">
        <v>0.44600000000000001</v>
      </c>
      <c r="J377" s="36">
        <v>0</v>
      </c>
      <c r="K377" s="36">
        <v>0</v>
      </c>
      <c r="L377" s="38">
        <v>450</v>
      </c>
      <c r="M377" s="37">
        <v>0.44666666666666666</v>
      </c>
      <c r="N377" s="36">
        <v>0</v>
      </c>
      <c r="O377" s="36">
        <v>0</v>
      </c>
      <c r="P377" s="36">
        <v>3</v>
      </c>
      <c r="Q377" s="36">
        <v>0.5</v>
      </c>
      <c r="R377" s="36">
        <v>17</v>
      </c>
      <c r="S377" s="36">
        <v>0</v>
      </c>
      <c r="T377" s="38">
        <v>201</v>
      </c>
      <c r="U377" s="38">
        <v>390</v>
      </c>
      <c r="V377" s="37">
        <v>0.51538461538461533</v>
      </c>
      <c r="W377" s="71" t="s">
        <v>737</v>
      </c>
    </row>
    <row r="378" spans="1:23" ht="15" x14ac:dyDescent="0.2">
      <c r="A378" s="110">
        <v>610206</v>
      </c>
      <c r="B378" s="111" t="s">
        <v>552</v>
      </c>
      <c r="C378" s="111" t="s">
        <v>46</v>
      </c>
      <c r="D378" s="109" t="s">
        <v>47</v>
      </c>
      <c r="E378" s="109" t="s">
        <v>48</v>
      </c>
      <c r="F378" s="113">
        <v>954</v>
      </c>
      <c r="G378" s="111">
        <v>46</v>
      </c>
      <c r="H378" s="113">
        <v>1050</v>
      </c>
      <c r="I378" s="179">
        <v>0.90800000000000003</v>
      </c>
      <c r="J378" s="111">
        <v>0</v>
      </c>
      <c r="K378" s="111">
        <v>0</v>
      </c>
      <c r="L378" s="113">
        <v>1050</v>
      </c>
      <c r="M378" s="114">
        <v>0.90857142857142859</v>
      </c>
      <c r="N378" s="111">
        <v>0</v>
      </c>
      <c r="O378" s="111">
        <v>1</v>
      </c>
      <c r="P378" s="111">
        <v>0</v>
      </c>
      <c r="Q378" s="111">
        <v>1</v>
      </c>
      <c r="R378" s="111">
        <v>44</v>
      </c>
      <c r="S378" s="111">
        <v>40</v>
      </c>
      <c r="T378" s="113">
        <v>914</v>
      </c>
      <c r="U378" s="113">
        <v>990</v>
      </c>
      <c r="V378" s="114">
        <v>0.92323232323232318</v>
      </c>
      <c r="W378" s="118" t="s">
        <v>735</v>
      </c>
    </row>
    <row r="379" spans="1:23" ht="15" x14ac:dyDescent="0.2">
      <c r="A379" s="69">
        <v>610207</v>
      </c>
      <c r="B379" s="36" t="s">
        <v>554</v>
      </c>
      <c r="C379" s="36" t="s">
        <v>46</v>
      </c>
      <c r="D379" s="70" t="s">
        <v>47</v>
      </c>
      <c r="E379" s="68" t="s">
        <v>100</v>
      </c>
      <c r="F379" s="38">
        <v>255</v>
      </c>
      <c r="G379" s="36">
        <v>12</v>
      </c>
      <c r="H379" s="38">
        <v>270</v>
      </c>
      <c r="I379" s="179">
        <v>0.94399999999999995</v>
      </c>
      <c r="J379" s="36">
        <v>0</v>
      </c>
      <c r="K379" s="36">
        <v>0</v>
      </c>
      <c r="L379" s="38">
        <v>270</v>
      </c>
      <c r="M379" s="37">
        <v>0.94444444444444442</v>
      </c>
      <c r="N379" s="36">
        <v>0</v>
      </c>
      <c r="O379" s="36">
        <v>0</v>
      </c>
      <c r="P379" s="36">
        <v>0</v>
      </c>
      <c r="Q379" s="36">
        <v>0</v>
      </c>
      <c r="R379" s="36">
        <v>12</v>
      </c>
      <c r="S379" s="36">
        <v>0</v>
      </c>
      <c r="T379" s="38">
        <v>255</v>
      </c>
      <c r="U379" s="38">
        <v>270</v>
      </c>
      <c r="V379" s="37">
        <v>0.94444444444444442</v>
      </c>
      <c r="W379" s="71" t="s">
        <v>735</v>
      </c>
    </row>
    <row r="380" spans="1:23" ht="15" x14ac:dyDescent="0.2">
      <c r="A380" s="110">
        <v>610209</v>
      </c>
      <c r="B380" s="111" t="s">
        <v>555</v>
      </c>
      <c r="C380" s="111" t="s">
        <v>46</v>
      </c>
      <c r="D380" s="109" t="s">
        <v>47</v>
      </c>
      <c r="E380" s="109" t="s">
        <v>48</v>
      </c>
      <c r="F380" s="113">
        <v>701</v>
      </c>
      <c r="G380" s="111">
        <v>40.5</v>
      </c>
      <c r="H380" s="113">
        <v>930</v>
      </c>
      <c r="I380" s="179">
        <v>0.753</v>
      </c>
      <c r="J380" s="111">
        <v>2</v>
      </c>
      <c r="K380" s="111">
        <v>0</v>
      </c>
      <c r="L380" s="113">
        <v>960</v>
      </c>
      <c r="M380" s="114">
        <v>0.73020833333333335</v>
      </c>
      <c r="N380" s="111">
        <v>0</v>
      </c>
      <c r="O380" s="111">
        <v>4</v>
      </c>
      <c r="P380" s="111">
        <v>3</v>
      </c>
      <c r="Q380" s="111">
        <v>0.5</v>
      </c>
      <c r="R380" s="111">
        <v>35</v>
      </c>
      <c r="S380" s="111">
        <v>52</v>
      </c>
      <c r="T380" s="113">
        <v>649</v>
      </c>
      <c r="U380" s="113">
        <v>780</v>
      </c>
      <c r="V380" s="114">
        <v>0.83205128205128209</v>
      </c>
      <c r="W380" s="118" t="s">
        <v>735</v>
      </c>
    </row>
    <row r="381" spans="1:23" ht="15" x14ac:dyDescent="0.2">
      <c r="A381" s="69">
        <v>610039</v>
      </c>
      <c r="B381" s="36" t="s">
        <v>556</v>
      </c>
      <c r="C381" s="36" t="s">
        <v>46</v>
      </c>
      <c r="D381" s="70" t="s">
        <v>47</v>
      </c>
      <c r="E381" s="68" t="s">
        <v>48</v>
      </c>
      <c r="F381" s="38">
        <v>615</v>
      </c>
      <c r="G381" s="36">
        <v>34.5</v>
      </c>
      <c r="H381" s="38">
        <v>780</v>
      </c>
      <c r="I381" s="179">
        <v>0.78800000000000003</v>
      </c>
      <c r="J381" s="36">
        <v>0</v>
      </c>
      <c r="K381" s="36">
        <v>0</v>
      </c>
      <c r="L381" s="38">
        <v>780</v>
      </c>
      <c r="M381" s="37">
        <v>0.78846153846153844</v>
      </c>
      <c r="N381" s="36">
        <v>0</v>
      </c>
      <c r="O381" s="36">
        <v>3</v>
      </c>
      <c r="P381" s="36">
        <v>0</v>
      </c>
      <c r="Q381" s="36">
        <v>0.5</v>
      </c>
      <c r="R381" s="36">
        <v>31</v>
      </c>
      <c r="S381" s="36">
        <v>49</v>
      </c>
      <c r="T381" s="38">
        <v>566</v>
      </c>
      <c r="U381" s="38">
        <v>690</v>
      </c>
      <c r="V381" s="37">
        <v>0.82028985507246377</v>
      </c>
      <c r="W381" s="71" t="s">
        <v>735</v>
      </c>
    </row>
    <row r="382" spans="1:23" ht="15" x14ac:dyDescent="0.2">
      <c r="A382" s="69">
        <v>610366</v>
      </c>
      <c r="B382" s="36" t="s">
        <v>558</v>
      </c>
      <c r="C382" s="36" t="s">
        <v>46</v>
      </c>
      <c r="D382" s="70" t="s">
        <v>47</v>
      </c>
      <c r="E382" s="68" t="s">
        <v>48</v>
      </c>
      <c r="F382" s="38">
        <v>222</v>
      </c>
      <c r="G382" s="36">
        <v>13</v>
      </c>
      <c r="H382" s="38">
        <v>300</v>
      </c>
      <c r="I382" s="179">
        <v>0.74</v>
      </c>
      <c r="J382" s="36">
        <v>0</v>
      </c>
      <c r="K382" s="36">
        <v>0</v>
      </c>
      <c r="L382" s="38">
        <v>300</v>
      </c>
      <c r="M382" s="37">
        <v>0.74</v>
      </c>
      <c r="N382" s="36">
        <v>0</v>
      </c>
      <c r="O382" s="36">
        <v>2</v>
      </c>
      <c r="P382" s="36">
        <v>1</v>
      </c>
      <c r="Q382" s="36">
        <v>0</v>
      </c>
      <c r="R382" s="36">
        <v>10</v>
      </c>
      <c r="S382" s="36">
        <v>17</v>
      </c>
      <c r="T382" s="38">
        <v>205</v>
      </c>
      <c r="U382" s="38">
        <v>210</v>
      </c>
      <c r="V382" s="37">
        <v>0.97619047619047616</v>
      </c>
      <c r="W382" s="71" t="s">
        <v>735</v>
      </c>
    </row>
    <row r="383" spans="1:23" ht="15" x14ac:dyDescent="0.2">
      <c r="A383" s="69">
        <v>610213</v>
      </c>
      <c r="B383" s="36" t="s">
        <v>559</v>
      </c>
      <c r="C383" s="36" t="s">
        <v>46</v>
      </c>
      <c r="D383" s="70" t="s">
        <v>47</v>
      </c>
      <c r="E383" s="68" t="s">
        <v>48</v>
      </c>
      <c r="F383" s="38">
        <v>465</v>
      </c>
      <c r="G383" s="36">
        <v>34</v>
      </c>
      <c r="H383" s="38">
        <v>780</v>
      </c>
      <c r="I383" s="179">
        <v>0.59599999999999997</v>
      </c>
      <c r="J383" s="36">
        <v>0</v>
      </c>
      <c r="K383" s="36">
        <v>0</v>
      </c>
      <c r="L383" s="38">
        <v>780</v>
      </c>
      <c r="M383" s="37">
        <v>0.59615384615384615</v>
      </c>
      <c r="N383" s="36">
        <v>2</v>
      </c>
      <c r="O383" s="36">
        <v>3</v>
      </c>
      <c r="P383" s="36">
        <v>3</v>
      </c>
      <c r="Q383" s="36">
        <v>2</v>
      </c>
      <c r="R383" s="36">
        <v>24</v>
      </c>
      <c r="S383" s="36">
        <v>61</v>
      </c>
      <c r="T383" s="38">
        <v>404</v>
      </c>
      <c r="U383" s="38">
        <v>540</v>
      </c>
      <c r="V383" s="37">
        <v>0.74814814814814812</v>
      </c>
      <c r="W383" s="71" t="s">
        <v>735</v>
      </c>
    </row>
    <row r="384" spans="1:23" ht="15" x14ac:dyDescent="0.2">
      <c r="A384" s="69">
        <v>610216</v>
      </c>
      <c r="B384" s="36" t="s">
        <v>560</v>
      </c>
      <c r="C384" s="36" t="s">
        <v>46</v>
      </c>
      <c r="D384" s="70" t="s">
        <v>47</v>
      </c>
      <c r="E384" s="68" t="s">
        <v>48</v>
      </c>
      <c r="F384" s="38">
        <v>256</v>
      </c>
      <c r="G384" s="36">
        <v>27.5</v>
      </c>
      <c r="H384" s="38">
        <v>630</v>
      </c>
      <c r="I384" s="179">
        <v>0.40600000000000003</v>
      </c>
      <c r="J384" s="36">
        <v>0</v>
      </c>
      <c r="K384" s="36">
        <v>0</v>
      </c>
      <c r="L384" s="38">
        <v>630</v>
      </c>
      <c r="M384" s="37">
        <v>0.40634920634920635</v>
      </c>
      <c r="N384" s="36">
        <v>4</v>
      </c>
      <c r="O384" s="36">
        <v>2</v>
      </c>
      <c r="P384" s="36">
        <v>2</v>
      </c>
      <c r="Q384" s="36">
        <v>2.5</v>
      </c>
      <c r="R384" s="36">
        <v>17</v>
      </c>
      <c r="S384" s="36">
        <v>70</v>
      </c>
      <c r="T384" s="38">
        <v>186</v>
      </c>
      <c r="U384" s="38">
        <v>390</v>
      </c>
      <c r="V384" s="37">
        <v>0.47692307692307695</v>
      </c>
      <c r="W384" s="71" t="s">
        <v>737</v>
      </c>
    </row>
    <row r="385" spans="1:23" ht="15" x14ac:dyDescent="0.2">
      <c r="A385" s="69">
        <v>610217</v>
      </c>
      <c r="B385" s="36" t="s">
        <v>561</v>
      </c>
      <c r="C385" s="36" t="s">
        <v>46</v>
      </c>
      <c r="D385" s="70" t="s">
        <v>47</v>
      </c>
      <c r="E385" s="68" t="s">
        <v>48</v>
      </c>
      <c r="F385" s="38">
        <v>533</v>
      </c>
      <c r="G385" s="36">
        <v>29.5</v>
      </c>
      <c r="H385" s="38">
        <v>660</v>
      </c>
      <c r="I385" s="179">
        <v>0.80700000000000005</v>
      </c>
      <c r="J385" s="36">
        <v>0</v>
      </c>
      <c r="K385" s="36">
        <v>0</v>
      </c>
      <c r="L385" s="38">
        <v>660</v>
      </c>
      <c r="M385" s="37">
        <v>0.80757575757575761</v>
      </c>
      <c r="N385" s="36">
        <v>0</v>
      </c>
      <c r="O385" s="36">
        <v>2</v>
      </c>
      <c r="P385" s="36">
        <v>2</v>
      </c>
      <c r="Q385" s="36">
        <v>0.5</v>
      </c>
      <c r="R385" s="36">
        <v>25</v>
      </c>
      <c r="S385" s="36">
        <v>37</v>
      </c>
      <c r="T385" s="38">
        <v>496</v>
      </c>
      <c r="U385" s="38">
        <v>570</v>
      </c>
      <c r="V385" s="37">
        <v>0.87017543859649127</v>
      </c>
      <c r="W385" s="71" t="s">
        <v>735</v>
      </c>
    </row>
    <row r="386" spans="1:23" ht="15" x14ac:dyDescent="0.2">
      <c r="A386" s="73">
        <v>610133</v>
      </c>
      <c r="B386" s="100" t="s">
        <v>562</v>
      </c>
      <c r="C386" s="100" t="s">
        <v>46</v>
      </c>
      <c r="D386" s="70" t="s">
        <v>47</v>
      </c>
      <c r="E386" s="70" t="s">
        <v>48</v>
      </c>
      <c r="F386" s="38">
        <v>286</v>
      </c>
      <c r="G386" s="100">
        <v>33</v>
      </c>
      <c r="H386" s="38">
        <v>750</v>
      </c>
      <c r="I386" s="179">
        <v>0.38100000000000001</v>
      </c>
      <c r="J386" s="100">
        <v>0</v>
      </c>
      <c r="K386" s="100">
        <v>0</v>
      </c>
      <c r="L386" s="38">
        <v>750</v>
      </c>
      <c r="M386" s="37">
        <v>0.38133333333333336</v>
      </c>
      <c r="N386" s="100">
        <v>3</v>
      </c>
      <c r="O386" s="100">
        <v>3</v>
      </c>
      <c r="P386" s="100">
        <v>0</v>
      </c>
      <c r="Q386" s="100">
        <v>0</v>
      </c>
      <c r="R386" s="100">
        <v>27</v>
      </c>
      <c r="S386" s="100">
        <v>35</v>
      </c>
      <c r="T386" s="38">
        <v>251</v>
      </c>
      <c r="U386" s="38">
        <v>600</v>
      </c>
      <c r="V386" s="37">
        <v>0.41833333333333333</v>
      </c>
      <c r="W386" s="71" t="s">
        <v>737</v>
      </c>
    </row>
    <row r="387" spans="1:23" ht="15" x14ac:dyDescent="0.2">
      <c r="A387" s="69">
        <v>610218</v>
      </c>
      <c r="B387" s="36" t="s">
        <v>563</v>
      </c>
      <c r="C387" s="36" t="s">
        <v>46</v>
      </c>
      <c r="D387" s="70" t="s">
        <v>47</v>
      </c>
      <c r="E387" s="68" t="s">
        <v>48</v>
      </c>
      <c r="F387" s="38">
        <v>236</v>
      </c>
      <c r="G387" s="36">
        <v>23</v>
      </c>
      <c r="H387" s="38">
        <v>510</v>
      </c>
      <c r="I387" s="179">
        <v>0.46200000000000002</v>
      </c>
      <c r="J387" s="36">
        <v>0</v>
      </c>
      <c r="K387" s="36">
        <v>0</v>
      </c>
      <c r="L387" s="38">
        <v>510</v>
      </c>
      <c r="M387" s="37">
        <v>0.46274509803921571</v>
      </c>
      <c r="N387" s="36">
        <v>0</v>
      </c>
      <c r="O387" s="36">
        <v>1</v>
      </c>
      <c r="P387" s="36">
        <v>1</v>
      </c>
      <c r="Q387" s="36">
        <v>1</v>
      </c>
      <c r="R387" s="36">
        <v>20</v>
      </c>
      <c r="S387" s="36">
        <v>18</v>
      </c>
      <c r="T387" s="38">
        <v>218</v>
      </c>
      <c r="U387" s="38">
        <v>450</v>
      </c>
      <c r="V387" s="37">
        <v>0.48444444444444446</v>
      </c>
      <c r="W387" s="71" t="s">
        <v>737</v>
      </c>
    </row>
    <row r="388" spans="1:23" ht="15" x14ac:dyDescent="0.2">
      <c r="A388" s="110">
        <v>610219</v>
      </c>
      <c r="B388" s="111" t="s">
        <v>564</v>
      </c>
      <c r="C388" s="111" t="s">
        <v>46</v>
      </c>
      <c r="D388" s="109" t="s">
        <v>47</v>
      </c>
      <c r="E388" s="109" t="s">
        <v>48</v>
      </c>
      <c r="F388" s="113">
        <v>642</v>
      </c>
      <c r="G388" s="111">
        <v>35</v>
      </c>
      <c r="H388" s="113">
        <v>780</v>
      </c>
      <c r="I388" s="179">
        <v>0.82299999999999995</v>
      </c>
      <c r="J388" s="111">
        <v>0</v>
      </c>
      <c r="K388" s="111">
        <v>0</v>
      </c>
      <c r="L388" s="113">
        <v>780</v>
      </c>
      <c r="M388" s="114">
        <v>0.82307692307692304</v>
      </c>
      <c r="N388" s="111">
        <v>0</v>
      </c>
      <c r="O388" s="111">
        <v>2</v>
      </c>
      <c r="P388" s="111">
        <v>0</v>
      </c>
      <c r="Q388" s="111">
        <v>3</v>
      </c>
      <c r="R388" s="111">
        <v>30</v>
      </c>
      <c r="S388" s="111">
        <v>39</v>
      </c>
      <c r="T388" s="113">
        <v>603</v>
      </c>
      <c r="U388" s="113">
        <v>690</v>
      </c>
      <c r="V388" s="114">
        <v>0.87391304347826082</v>
      </c>
      <c r="W388" s="118" t="s">
        <v>735</v>
      </c>
    </row>
    <row r="389" spans="1:23" ht="15" x14ac:dyDescent="0.2">
      <c r="A389" s="110">
        <v>610124</v>
      </c>
      <c r="B389" s="111" t="s">
        <v>565</v>
      </c>
      <c r="C389" s="111" t="s">
        <v>46</v>
      </c>
      <c r="D389" s="109" t="s">
        <v>47</v>
      </c>
      <c r="E389" s="109" t="s">
        <v>48</v>
      </c>
      <c r="F389" s="113">
        <v>222</v>
      </c>
      <c r="G389" s="111">
        <v>26.5</v>
      </c>
      <c r="H389" s="113">
        <v>600</v>
      </c>
      <c r="I389" s="179">
        <v>0.37</v>
      </c>
      <c r="J389" s="111">
        <v>0</v>
      </c>
      <c r="K389" s="111">
        <v>0</v>
      </c>
      <c r="L389" s="113">
        <v>600</v>
      </c>
      <c r="M389" s="114">
        <v>0.37</v>
      </c>
      <c r="N389" s="111">
        <v>0</v>
      </c>
      <c r="O389" s="111">
        <v>1</v>
      </c>
      <c r="P389" s="111">
        <v>2</v>
      </c>
      <c r="Q389" s="111">
        <v>2.5</v>
      </c>
      <c r="R389" s="111">
        <v>21</v>
      </c>
      <c r="S389" s="111">
        <v>17</v>
      </c>
      <c r="T389" s="113">
        <v>205</v>
      </c>
      <c r="U389" s="113">
        <v>480</v>
      </c>
      <c r="V389" s="114">
        <v>0.42708333333333331</v>
      </c>
      <c r="W389" s="118" t="s">
        <v>737</v>
      </c>
    </row>
    <row r="390" spans="1:23" ht="15" x14ac:dyDescent="0.2">
      <c r="A390" s="69">
        <v>610220</v>
      </c>
      <c r="B390" s="36" t="s">
        <v>567</v>
      </c>
      <c r="C390" s="36" t="s">
        <v>46</v>
      </c>
      <c r="D390" s="70" t="s">
        <v>47</v>
      </c>
      <c r="E390" s="68" t="s">
        <v>100</v>
      </c>
      <c r="F390" s="38">
        <v>630</v>
      </c>
      <c r="G390" s="36">
        <v>36.5</v>
      </c>
      <c r="H390" s="38">
        <v>840</v>
      </c>
      <c r="I390" s="179">
        <v>0.75</v>
      </c>
      <c r="J390" s="36">
        <v>0</v>
      </c>
      <c r="K390" s="36">
        <v>0</v>
      </c>
      <c r="L390" s="38">
        <v>840</v>
      </c>
      <c r="M390" s="37">
        <v>0.75</v>
      </c>
      <c r="N390" s="36">
        <v>0</v>
      </c>
      <c r="O390" s="36">
        <v>1</v>
      </c>
      <c r="P390" s="36">
        <v>0</v>
      </c>
      <c r="Q390" s="36">
        <v>0.5</v>
      </c>
      <c r="R390" s="36">
        <v>35</v>
      </c>
      <c r="S390" s="36">
        <v>19</v>
      </c>
      <c r="T390" s="38">
        <v>611</v>
      </c>
      <c r="U390" s="38">
        <v>780</v>
      </c>
      <c r="V390" s="37">
        <v>0.78333333333333333</v>
      </c>
      <c r="W390" s="71" t="s">
        <v>735</v>
      </c>
    </row>
    <row r="391" spans="1:23" ht="15" x14ac:dyDescent="0.2">
      <c r="A391" s="69">
        <v>610221</v>
      </c>
      <c r="B391" s="36" t="s">
        <v>568</v>
      </c>
      <c r="C391" s="36" t="s">
        <v>46</v>
      </c>
      <c r="D391" s="70" t="s">
        <v>47</v>
      </c>
      <c r="E391" s="68" t="s">
        <v>48</v>
      </c>
      <c r="F391" s="38">
        <v>222</v>
      </c>
      <c r="G391" s="36">
        <v>27</v>
      </c>
      <c r="H391" s="38">
        <v>600</v>
      </c>
      <c r="I391" s="179">
        <v>0.37</v>
      </c>
      <c r="J391" s="36">
        <v>0</v>
      </c>
      <c r="K391" s="36">
        <v>0</v>
      </c>
      <c r="L391" s="38">
        <v>600</v>
      </c>
      <c r="M391" s="37">
        <v>0.37</v>
      </c>
      <c r="N391" s="36">
        <v>0</v>
      </c>
      <c r="O391" s="36">
        <v>2</v>
      </c>
      <c r="P391" s="36">
        <v>1</v>
      </c>
      <c r="Q391" s="36">
        <v>0</v>
      </c>
      <c r="R391" s="36">
        <v>24</v>
      </c>
      <c r="S391" s="36">
        <v>14</v>
      </c>
      <c r="T391" s="38">
        <v>208</v>
      </c>
      <c r="U391" s="38">
        <v>540</v>
      </c>
      <c r="V391" s="37">
        <v>0.38518518518518519</v>
      </c>
      <c r="W391" s="71" t="s">
        <v>737</v>
      </c>
    </row>
    <row r="392" spans="1:23" ht="15" x14ac:dyDescent="0.2">
      <c r="A392" s="110">
        <v>610110</v>
      </c>
      <c r="B392" s="111" t="s">
        <v>569</v>
      </c>
      <c r="C392" s="111" t="s">
        <v>46</v>
      </c>
      <c r="D392" s="109" t="s">
        <v>47</v>
      </c>
      <c r="E392" s="109" t="s">
        <v>48</v>
      </c>
      <c r="F392" s="113">
        <v>313</v>
      </c>
      <c r="G392" s="111">
        <v>30</v>
      </c>
      <c r="H392" s="113">
        <v>690</v>
      </c>
      <c r="I392" s="179">
        <v>0.45300000000000001</v>
      </c>
      <c r="J392" s="111">
        <v>0</v>
      </c>
      <c r="K392" s="111">
        <v>0</v>
      </c>
      <c r="L392" s="113">
        <v>690</v>
      </c>
      <c r="M392" s="114">
        <v>0.45362318840579713</v>
      </c>
      <c r="N392" s="111">
        <v>0</v>
      </c>
      <c r="O392" s="111">
        <v>3</v>
      </c>
      <c r="P392" s="111">
        <v>2</v>
      </c>
      <c r="Q392" s="111">
        <v>0</v>
      </c>
      <c r="R392" s="111">
        <v>25</v>
      </c>
      <c r="S392" s="111">
        <v>38</v>
      </c>
      <c r="T392" s="113">
        <v>275</v>
      </c>
      <c r="U392" s="113">
        <v>570</v>
      </c>
      <c r="V392" s="114">
        <v>0.48245614035087719</v>
      </c>
      <c r="W392" s="118" t="s">
        <v>737</v>
      </c>
    </row>
    <row r="393" spans="1:23" ht="15" x14ac:dyDescent="0.2">
      <c r="A393" s="73">
        <v>610223</v>
      </c>
      <c r="B393" s="100" t="s">
        <v>571</v>
      </c>
      <c r="C393" s="100" t="s">
        <v>46</v>
      </c>
      <c r="D393" s="70" t="s">
        <v>47</v>
      </c>
      <c r="E393" s="70" t="s">
        <v>48</v>
      </c>
      <c r="F393" s="38">
        <v>407</v>
      </c>
      <c r="G393" s="100">
        <v>43</v>
      </c>
      <c r="H393" s="38">
        <v>990</v>
      </c>
      <c r="I393" s="179">
        <v>0.41099999999999998</v>
      </c>
      <c r="J393" s="100">
        <v>0</v>
      </c>
      <c r="K393" s="100">
        <v>0</v>
      </c>
      <c r="L393" s="38">
        <v>990</v>
      </c>
      <c r="M393" s="37">
        <v>0.41111111111111109</v>
      </c>
      <c r="N393" s="100">
        <v>4</v>
      </c>
      <c r="O393" s="100">
        <v>2</v>
      </c>
      <c r="P393" s="100">
        <v>3</v>
      </c>
      <c r="Q393" s="100">
        <v>0</v>
      </c>
      <c r="R393" s="100">
        <v>34</v>
      </c>
      <c r="S393" s="100">
        <v>61</v>
      </c>
      <c r="T393" s="38">
        <v>346</v>
      </c>
      <c r="U393" s="38">
        <v>780</v>
      </c>
      <c r="V393" s="37">
        <v>0.44358974358974357</v>
      </c>
      <c r="W393" s="71" t="s">
        <v>737</v>
      </c>
    </row>
    <row r="394" spans="1:23" ht="15" x14ac:dyDescent="0.2">
      <c r="A394" s="69">
        <v>610100</v>
      </c>
      <c r="B394" s="36" t="s">
        <v>572</v>
      </c>
      <c r="C394" s="36" t="s">
        <v>46</v>
      </c>
      <c r="D394" s="70" t="s">
        <v>47</v>
      </c>
      <c r="E394" s="68" t="s">
        <v>48</v>
      </c>
      <c r="F394" s="38">
        <v>489</v>
      </c>
      <c r="G394" s="36">
        <v>36</v>
      </c>
      <c r="H394" s="38">
        <v>810</v>
      </c>
      <c r="I394" s="179">
        <v>0.60299999999999998</v>
      </c>
      <c r="J394" s="36">
        <v>0</v>
      </c>
      <c r="K394" s="36">
        <v>0</v>
      </c>
      <c r="L394" s="38">
        <v>810</v>
      </c>
      <c r="M394" s="37">
        <v>0.60370370370370374</v>
      </c>
      <c r="N394" s="36">
        <v>0</v>
      </c>
      <c r="O394" s="36">
        <v>3</v>
      </c>
      <c r="P394" s="36">
        <v>3</v>
      </c>
      <c r="Q394" s="36">
        <v>0</v>
      </c>
      <c r="R394" s="36">
        <v>30</v>
      </c>
      <c r="S394" s="36">
        <v>30</v>
      </c>
      <c r="T394" s="38">
        <v>459</v>
      </c>
      <c r="U394" s="38">
        <v>690</v>
      </c>
      <c r="V394" s="37">
        <v>0.66521739130434787</v>
      </c>
      <c r="W394" s="71" t="s">
        <v>737</v>
      </c>
    </row>
    <row r="395" spans="1:23" ht="15" x14ac:dyDescent="0.2">
      <c r="A395" s="69">
        <v>610542</v>
      </c>
      <c r="B395" s="36" t="s">
        <v>66</v>
      </c>
      <c r="C395" s="36" t="s">
        <v>46</v>
      </c>
      <c r="D395" s="70" t="s">
        <v>47</v>
      </c>
      <c r="E395" s="68" t="s">
        <v>48</v>
      </c>
      <c r="F395" s="38">
        <v>667</v>
      </c>
      <c r="G395" s="36">
        <v>35</v>
      </c>
      <c r="H395" s="38">
        <v>780</v>
      </c>
      <c r="I395" s="179">
        <v>0.85499999999999998</v>
      </c>
      <c r="J395" s="36">
        <v>0</v>
      </c>
      <c r="K395" s="36">
        <v>0</v>
      </c>
      <c r="L395" s="38">
        <v>780</v>
      </c>
      <c r="M395" s="37">
        <v>0.85512820512820509</v>
      </c>
      <c r="N395" s="36">
        <v>3</v>
      </c>
      <c r="O395" s="36">
        <v>1</v>
      </c>
      <c r="P395" s="36">
        <v>0</v>
      </c>
      <c r="Q395" s="36">
        <v>0</v>
      </c>
      <c r="R395" s="36">
        <v>31</v>
      </c>
      <c r="S395" s="100">
        <v>41</v>
      </c>
      <c r="T395" s="38">
        <v>626</v>
      </c>
      <c r="U395" s="38">
        <v>690</v>
      </c>
      <c r="V395" s="37">
        <v>0.90724637681159426</v>
      </c>
      <c r="W395" s="71" t="s">
        <v>735</v>
      </c>
    </row>
    <row r="396" spans="1:23" ht="15" x14ac:dyDescent="0.2">
      <c r="A396" s="69">
        <v>610300</v>
      </c>
      <c r="B396" s="36" t="s">
        <v>573</v>
      </c>
      <c r="C396" s="36" t="s">
        <v>46</v>
      </c>
      <c r="D396" s="70" t="s">
        <v>47</v>
      </c>
      <c r="E396" s="68" t="s">
        <v>48</v>
      </c>
      <c r="F396" s="38">
        <v>423</v>
      </c>
      <c r="G396" s="36">
        <v>28.5</v>
      </c>
      <c r="H396" s="38">
        <v>630</v>
      </c>
      <c r="I396" s="179">
        <v>0.67100000000000004</v>
      </c>
      <c r="J396" s="36">
        <v>0</v>
      </c>
      <c r="K396" s="36">
        <v>0</v>
      </c>
      <c r="L396" s="38">
        <v>630</v>
      </c>
      <c r="M396" s="37">
        <v>0.67142857142857137</v>
      </c>
      <c r="N396" s="36">
        <v>2</v>
      </c>
      <c r="O396" s="36">
        <v>3</v>
      </c>
      <c r="P396" s="36">
        <v>3</v>
      </c>
      <c r="Q396" s="36">
        <v>0.5</v>
      </c>
      <c r="R396" s="36">
        <v>20</v>
      </c>
      <c r="S396" s="36">
        <v>66</v>
      </c>
      <c r="T396" s="38">
        <v>357</v>
      </c>
      <c r="U396" s="38">
        <v>450</v>
      </c>
      <c r="V396" s="37">
        <v>0.79333333333333333</v>
      </c>
      <c r="W396" s="71" t="s">
        <v>735</v>
      </c>
    </row>
    <row r="397" spans="1:23" ht="15" x14ac:dyDescent="0.2">
      <c r="A397" s="69">
        <v>610225</v>
      </c>
      <c r="B397" s="36" t="s">
        <v>575</v>
      </c>
      <c r="C397" s="36" t="s">
        <v>46</v>
      </c>
      <c r="D397" s="70" t="s">
        <v>47</v>
      </c>
      <c r="E397" s="68" t="s">
        <v>48</v>
      </c>
      <c r="F397" s="38">
        <v>284</v>
      </c>
      <c r="G397" s="36">
        <v>31.5</v>
      </c>
      <c r="H397" s="38">
        <v>720</v>
      </c>
      <c r="I397" s="179">
        <v>0.39400000000000002</v>
      </c>
      <c r="J397" s="36">
        <v>0</v>
      </c>
      <c r="K397" s="36">
        <v>0</v>
      </c>
      <c r="L397" s="38">
        <v>720</v>
      </c>
      <c r="M397" s="37">
        <v>0.39444444444444443</v>
      </c>
      <c r="N397" s="36">
        <v>3</v>
      </c>
      <c r="O397" s="36">
        <v>2</v>
      </c>
      <c r="P397" s="36">
        <v>4</v>
      </c>
      <c r="Q397" s="36">
        <v>0.5</v>
      </c>
      <c r="R397" s="36">
        <v>22</v>
      </c>
      <c r="S397" s="36">
        <v>49</v>
      </c>
      <c r="T397" s="38">
        <v>235</v>
      </c>
      <c r="U397" s="38">
        <v>480</v>
      </c>
      <c r="V397" s="37">
        <v>0.48958333333333331</v>
      </c>
      <c r="W397" s="71" t="s">
        <v>737</v>
      </c>
    </row>
    <row r="398" spans="1:23" ht="15" x14ac:dyDescent="0.2">
      <c r="A398" s="110">
        <v>610315</v>
      </c>
      <c r="B398" s="111" t="s">
        <v>576</v>
      </c>
      <c r="C398" s="111" t="s">
        <v>46</v>
      </c>
      <c r="D398" s="109" t="s">
        <v>47</v>
      </c>
      <c r="E398" s="109" t="s">
        <v>48</v>
      </c>
      <c r="F398" s="113">
        <v>113</v>
      </c>
      <c r="G398" s="111">
        <v>9</v>
      </c>
      <c r="H398" s="113">
        <v>180</v>
      </c>
      <c r="I398" s="179">
        <v>0.627</v>
      </c>
      <c r="J398" s="111">
        <v>0</v>
      </c>
      <c r="K398" s="111">
        <v>0</v>
      </c>
      <c r="L398" s="113">
        <v>180</v>
      </c>
      <c r="M398" s="114">
        <v>0.62777777777777777</v>
      </c>
      <c r="N398" s="111">
        <v>0</v>
      </c>
      <c r="O398" s="111">
        <v>1</v>
      </c>
      <c r="P398" s="111">
        <v>0</v>
      </c>
      <c r="Q398" s="111">
        <v>0</v>
      </c>
      <c r="R398" s="111">
        <v>8</v>
      </c>
      <c r="S398" s="111">
        <v>15</v>
      </c>
      <c r="T398" s="113">
        <v>98</v>
      </c>
      <c r="U398" s="113">
        <v>180</v>
      </c>
      <c r="V398" s="114">
        <v>0.5444444444444444</v>
      </c>
      <c r="W398" s="118" t="s">
        <v>737</v>
      </c>
    </row>
    <row r="399" spans="1:23" ht="15" x14ac:dyDescent="0.2">
      <c r="A399" s="73">
        <v>610227</v>
      </c>
      <c r="B399" s="100" t="s">
        <v>577</v>
      </c>
      <c r="C399" s="100" t="s">
        <v>46</v>
      </c>
      <c r="D399" s="70" t="s">
        <v>47</v>
      </c>
      <c r="E399" s="70" t="s">
        <v>48</v>
      </c>
      <c r="F399" s="38">
        <v>676</v>
      </c>
      <c r="G399" s="100">
        <v>38.5</v>
      </c>
      <c r="H399" s="38">
        <v>870</v>
      </c>
      <c r="I399" s="179">
        <v>0.77700000000000002</v>
      </c>
      <c r="J399" s="100">
        <v>4</v>
      </c>
      <c r="K399" s="100">
        <v>0</v>
      </c>
      <c r="L399" s="38">
        <v>960</v>
      </c>
      <c r="M399" s="37">
        <v>0.70416666666666672</v>
      </c>
      <c r="N399" s="100">
        <v>0</v>
      </c>
      <c r="O399" s="100">
        <v>3</v>
      </c>
      <c r="P399" s="100">
        <v>0</v>
      </c>
      <c r="Q399" s="100">
        <v>1.5</v>
      </c>
      <c r="R399" s="100">
        <v>38</v>
      </c>
      <c r="S399" s="100">
        <v>31</v>
      </c>
      <c r="T399" s="38">
        <v>645</v>
      </c>
      <c r="U399" s="38">
        <v>870</v>
      </c>
      <c r="V399" s="37">
        <v>0.74137931034482762</v>
      </c>
      <c r="W399" s="71" t="s">
        <v>735</v>
      </c>
    </row>
    <row r="400" spans="1:23" ht="15" x14ac:dyDescent="0.2">
      <c r="A400" s="69">
        <v>610228</v>
      </c>
      <c r="B400" s="36" t="s">
        <v>578</v>
      </c>
      <c r="C400" s="36" t="s">
        <v>46</v>
      </c>
      <c r="D400" s="70" t="s">
        <v>47</v>
      </c>
      <c r="E400" s="68" t="s">
        <v>48</v>
      </c>
      <c r="F400" s="38">
        <v>178</v>
      </c>
      <c r="G400" s="36">
        <v>20.5</v>
      </c>
      <c r="H400" s="38">
        <v>450</v>
      </c>
      <c r="I400" s="179">
        <v>0.39500000000000002</v>
      </c>
      <c r="J400" s="36">
        <v>0</v>
      </c>
      <c r="K400" s="36">
        <v>0</v>
      </c>
      <c r="L400" s="38">
        <v>450</v>
      </c>
      <c r="M400" s="37">
        <v>0.39555555555555555</v>
      </c>
      <c r="N400" s="36">
        <v>0</v>
      </c>
      <c r="O400" s="36">
        <v>1</v>
      </c>
      <c r="P400" s="36">
        <v>1</v>
      </c>
      <c r="Q400" s="36">
        <v>0.5</v>
      </c>
      <c r="R400" s="36">
        <v>18</v>
      </c>
      <c r="S400" s="36">
        <v>11</v>
      </c>
      <c r="T400" s="38">
        <v>167</v>
      </c>
      <c r="U400" s="38">
        <v>390</v>
      </c>
      <c r="V400" s="37">
        <v>0.42820512820512818</v>
      </c>
      <c r="W400" s="71" t="s">
        <v>737</v>
      </c>
    </row>
    <row r="401" spans="1:23" ht="15" x14ac:dyDescent="0.2">
      <c r="A401" s="73">
        <v>610230</v>
      </c>
      <c r="B401" s="100" t="s">
        <v>579</v>
      </c>
      <c r="C401" s="100" t="s">
        <v>46</v>
      </c>
      <c r="D401" s="70" t="s">
        <v>47</v>
      </c>
      <c r="E401" s="70" t="s">
        <v>48</v>
      </c>
      <c r="F401" s="38">
        <v>443</v>
      </c>
      <c r="G401" s="100">
        <v>26.5</v>
      </c>
      <c r="H401" s="38">
        <v>600</v>
      </c>
      <c r="I401" s="179">
        <v>0.73799999999999999</v>
      </c>
      <c r="J401" s="100">
        <v>0</v>
      </c>
      <c r="K401" s="100">
        <v>0</v>
      </c>
      <c r="L401" s="38">
        <v>600</v>
      </c>
      <c r="M401" s="37">
        <v>0.73833333333333329</v>
      </c>
      <c r="N401" s="100">
        <v>0</v>
      </c>
      <c r="O401" s="100">
        <v>2</v>
      </c>
      <c r="P401" s="100">
        <v>1</v>
      </c>
      <c r="Q401" s="100">
        <v>1.5</v>
      </c>
      <c r="R401" s="100">
        <v>22</v>
      </c>
      <c r="S401" s="100">
        <v>38</v>
      </c>
      <c r="T401" s="38">
        <v>405</v>
      </c>
      <c r="U401" s="38">
        <v>480</v>
      </c>
      <c r="V401" s="37">
        <v>0.84375</v>
      </c>
      <c r="W401" s="71" t="s">
        <v>735</v>
      </c>
    </row>
    <row r="402" spans="1:23" ht="15" x14ac:dyDescent="0.2">
      <c r="A402" s="73">
        <v>609977</v>
      </c>
      <c r="B402" s="100" t="s">
        <v>146</v>
      </c>
      <c r="C402" s="100" t="s">
        <v>46</v>
      </c>
      <c r="D402" s="70" t="s">
        <v>47</v>
      </c>
      <c r="E402" s="70" t="s">
        <v>86</v>
      </c>
      <c r="F402" s="38">
        <v>174</v>
      </c>
      <c r="G402" s="100">
        <v>15</v>
      </c>
      <c r="H402" s="38">
        <v>330</v>
      </c>
      <c r="I402" s="179">
        <v>0.52700000000000002</v>
      </c>
      <c r="J402" s="100">
        <v>0</v>
      </c>
      <c r="K402" s="100">
        <v>0</v>
      </c>
      <c r="L402" s="38">
        <v>330</v>
      </c>
      <c r="M402" s="37">
        <v>0.52727272727272723</v>
      </c>
      <c r="N402" s="100">
        <v>0</v>
      </c>
      <c r="O402" s="100">
        <v>2</v>
      </c>
      <c r="P402" s="100">
        <v>0</v>
      </c>
      <c r="Q402" s="100">
        <v>0</v>
      </c>
      <c r="R402" s="100">
        <v>13</v>
      </c>
      <c r="S402" s="100">
        <v>23</v>
      </c>
      <c r="T402" s="38">
        <v>151</v>
      </c>
      <c r="U402" s="38">
        <v>300</v>
      </c>
      <c r="V402" s="37">
        <v>0.5033333333333333</v>
      </c>
      <c r="W402" s="71" t="s">
        <v>737</v>
      </c>
    </row>
    <row r="403" spans="1:23" ht="15" x14ac:dyDescent="0.2">
      <c r="A403" s="69">
        <v>610345</v>
      </c>
      <c r="B403" s="36" t="s">
        <v>580</v>
      </c>
      <c r="C403" s="36" t="s">
        <v>46</v>
      </c>
      <c r="D403" s="70" t="s">
        <v>47</v>
      </c>
      <c r="E403" s="68" t="s">
        <v>48</v>
      </c>
      <c r="F403" s="38">
        <v>288</v>
      </c>
      <c r="G403" s="36">
        <v>42</v>
      </c>
      <c r="H403" s="38">
        <v>960</v>
      </c>
      <c r="I403" s="179">
        <v>0.3</v>
      </c>
      <c r="J403" s="36">
        <v>0</v>
      </c>
      <c r="K403" s="36">
        <v>0</v>
      </c>
      <c r="L403" s="38">
        <v>960</v>
      </c>
      <c r="M403" s="37">
        <v>0.3</v>
      </c>
      <c r="N403" s="36">
        <v>3</v>
      </c>
      <c r="O403" s="36">
        <v>1</v>
      </c>
      <c r="P403" s="36">
        <v>11</v>
      </c>
      <c r="Q403" s="36">
        <v>0</v>
      </c>
      <c r="R403" s="36">
        <v>27</v>
      </c>
      <c r="S403" s="36">
        <v>41</v>
      </c>
      <c r="T403" s="38">
        <v>247</v>
      </c>
      <c r="U403" s="38">
        <v>600</v>
      </c>
      <c r="V403" s="37">
        <v>0.41166666666666668</v>
      </c>
      <c r="W403" s="71" t="s">
        <v>737</v>
      </c>
    </row>
    <row r="404" spans="1:23" ht="15" x14ac:dyDescent="0.2">
      <c r="A404" s="73">
        <v>610234</v>
      </c>
      <c r="B404" s="100" t="s">
        <v>581</v>
      </c>
      <c r="C404" s="100" t="s">
        <v>46</v>
      </c>
      <c r="D404" s="70" t="s">
        <v>47</v>
      </c>
      <c r="E404" s="70" t="s">
        <v>48</v>
      </c>
      <c r="F404" s="38">
        <v>302</v>
      </c>
      <c r="G404" s="100">
        <v>54</v>
      </c>
      <c r="H404" s="38">
        <v>1230</v>
      </c>
      <c r="I404" s="179">
        <v>0.245</v>
      </c>
      <c r="J404" s="100">
        <v>0</v>
      </c>
      <c r="K404" s="100">
        <v>0</v>
      </c>
      <c r="L404" s="38">
        <v>1230</v>
      </c>
      <c r="M404" s="37">
        <v>0.24552845528455283</v>
      </c>
      <c r="N404" s="100">
        <v>4</v>
      </c>
      <c r="O404" s="100">
        <v>2</v>
      </c>
      <c r="P404" s="100">
        <v>5</v>
      </c>
      <c r="Q404" s="100">
        <v>1</v>
      </c>
      <c r="R404" s="100">
        <v>42</v>
      </c>
      <c r="S404" s="100">
        <v>50</v>
      </c>
      <c r="T404" s="38">
        <v>252</v>
      </c>
      <c r="U404" s="38">
        <v>960</v>
      </c>
      <c r="V404" s="37">
        <v>0.26250000000000001</v>
      </c>
      <c r="W404" s="71" t="s">
        <v>737</v>
      </c>
    </row>
    <row r="405" spans="1:23" ht="15" x14ac:dyDescent="0.2">
      <c r="A405" s="69">
        <v>610235</v>
      </c>
      <c r="B405" s="36" t="s">
        <v>582</v>
      </c>
      <c r="C405" s="100" t="s">
        <v>46</v>
      </c>
      <c r="D405" s="70" t="s">
        <v>47</v>
      </c>
      <c r="E405" s="70" t="s">
        <v>48</v>
      </c>
      <c r="F405" s="38">
        <v>512</v>
      </c>
      <c r="G405" s="36">
        <v>66.5</v>
      </c>
      <c r="H405" s="38">
        <v>1530</v>
      </c>
      <c r="I405" s="179">
        <v>0.33400000000000002</v>
      </c>
      <c r="J405" s="36">
        <v>0</v>
      </c>
      <c r="K405" s="36">
        <v>0</v>
      </c>
      <c r="L405" s="38">
        <v>1530</v>
      </c>
      <c r="M405" s="37">
        <v>0.33464052287581697</v>
      </c>
      <c r="N405" s="36">
        <v>0</v>
      </c>
      <c r="O405" s="36">
        <v>3</v>
      </c>
      <c r="P405" s="36">
        <v>5</v>
      </c>
      <c r="Q405" s="36">
        <v>1.5</v>
      </c>
      <c r="R405" s="36">
        <v>57</v>
      </c>
      <c r="S405" s="36">
        <v>33</v>
      </c>
      <c r="T405" s="38">
        <v>479</v>
      </c>
      <c r="U405" s="38">
        <v>1290</v>
      </c>
      <c r="V405" s="37">
        <v>0.37131782945736436</v>
      </c>
      <c r="W405" s="71" t="s">
        <v>737</v>
      </c>
    </row>
    <row r="406" spans="1:23" ht="15" x14ac:dyDescent="0.2">
      <c r="A406" s="73">
        <v>609973</v>
      </c>
      <c r="B406" s="100" t="s">
        <v>584</v>
      </c>
      <c r="C406" s="100" t="s">
        <v>46</v>
      </c>
      <c r="D406" s="70" t="s">
        <v>47</v>
      </c>
      <c r="E406" s="70" t="s">
        <v>48</v>
      </c>
      <c r="F406" s="38">
        <v>554</v>
      </c>
      <c r="G406" s="100">
        <v>46</v>
      </c>
      <c r="H406" s="38">
        <v>1050</v>
      </c>
      <c r="I406" s="179">
        <v>0.52700000000000002</v>
      </c>
      <c r="J406" s="100">
        <v>0</v>
      </c>
      <c r="K406" s="100">
        <v>0</v>
      </c>
      <c r="L406" s="38">
        <v>1050</v>
      </c>
      <c r="M406" s="37">
        <v>0.52761904761904765</v>
      </c>
      <c r="N406" s="100">
        <v>1</v>
      </c>
      <c r="O406" s="100">
        <v>3</v>
      </c>
      <c r="P406" s="100">
        <v>0</v>
      </c>
      <c r="Q406" s="100">
        <v>3</v>
      </c>
      <c r="R406" s="100">
        <v>39</v>
      </c>
      <c r="S406" s="100">
        <v>22</v>
      </c>
      <c r="T406" s="38">
        <v>532</v>
      </c>
      <c r="U406" s="38">
        <v>900</v>
      </c>
      <c r="V406" s="37">
        <v>0.59111111111111114</v>
      </c>
      <c r="W406" s="71" t="s">
        <v>737</v>
      </c>
    </row>
    <row r="407" spans="1:23" ht="15" x14ac:dyDescent="0.2">
      <c r="A407" s="69">
        <v>610513</v>
      </c>
      <c r="B407" s="36" t="s">
        <v>51</v>
      </c>
      <c r="C407" s="36" t="s">
        <v>52</v>
      </c>
      <c r="D407" s="70" t="s">
        <v>47</v>
      </c>
      <c r="E407" s="68" t="s">
        <v>53</v>
      </c>
      <c r="F407" s="38">
        <v>174</v>
      </c>
      <c r="G407" s="36">
        <v>32</v>
      </c>
      <c r="H407" s="38">
        <v>768</v>
      </c>
      <c r="I407" s="179">
        <v>0.22600000000000001</v>
      </c>
      <c r="J407" s="36">
        <v>0</v>
      </c>
      <c r="K407" s="36">
        <v>0</v>
      </c>
      <c r="L407" s="38">
        <v>768</v>
      </c>
      <c r="M407" s="37">
        <v>0.2265625</v>
      </c>
      <c r="N407" s="36">
        <v>0</v>
      </c>
      <c r="O407" s="36">
        <v>0</v>
      </c>
      <c r="P407" s="36">
        <v>1</v>
      </c>
      <c r="Q407" s="36">
        <v>1</v>
      </c>
      <c r="R407" s="36">
        <v>30</v>
      </c>
      <c r="S407" s="36">
        <v>0</v>
      </c>
      <c r="T407" s="38">
        <v>174</v>
      </c>
      <c r="U407" s="38">
        <v>720</v>
      </c>
      <c r="V407" s="37">
        <v>0.24166666666666667</v>
      </c>
      <c r="W407" s="71" t="s">
        <v>737</v>
      </c>
    </row>
    <row r="408" spans="1:23" ht="15" x14ac:dyDescent="0.2">
      <c r="A408" s="69">
        <v>610524</v>
      </c>
      <c r="B408" s="36" t="s">
        <v>59</v>
      </c>
      <c r="C408" s="36" t="s">
        <v>52</v>
      </c>
      <c r="D408" s="70" t="s">
        <v>47</v>
      </c>
      <c r="E408" s="68" t="s">
        <v>53</v>
      </c>
      <c r="F408" s="38">
        <v>357</v>
      </c>
      <c r="G408" s="36">
        <v>18</v>
      </c>
      <c r="H408" s="38">
        <v>432</v>
      </c>
      <c r="I408" s="179">
        <v>0.82599999999999996</v>
      </c>
      <c r="J408" s="36">
        <v>0</v>
      </c>
      <c r="K408" s="36">
        <v>0</v>
      </c>
      <c r="L408" s="38">
        <v>432</v>
      </c>
      <c r="M408" s="37">
        <v>0.82638888888888884</v>
      </c>
      <c r="N408" s="36">
        <v>0</v>
      </c>
      <c r="O408" s="36">
        <v>0</v>
      </c>
      <c r="P408" s="36">
        <v>0</v>
      </c>
      <c r="Q408" s="36">
        <v>0</v>
      </c>
      <c r="R408" s="36">
        <v>18</v>
      </c>
      <c r="S408" s="36">
        <v>0</v>
      </c>
      <c r="T408" s="38">
        <v>357</v>
      </c>
      <c r="U408" s="38">
        <v>432</v>
      </c>
      <c r="V408" s="37">
        <v>0.82638888888888884</v>
      </c>
      <c r="W408" s="71" t="s">
        <v>735</v>
      </c>
    </row>
    <row r="409" spans="1:23" ht="15" x14ac:dyDescent="0.2">
      <c r="A409" s="69">
        <v>609695</v>
      </c>
      <c r="B409" s="36" t="s">
        <v>63</v>
      </c>
      <c r="C409" s="36" t="s">
        <v>52</v>
      </c>
      <c r="D409" s="70" t="s">
        <v>47</v>
      </c>
      <c r="E409" s="68" t="s">
        <v>53</v>
      </c>
      <c r="F409" s="38">
        <v>1490</v>
      </c>
      <c r="G409" s="36">
        <v>47.5</v>
      </c>
      <c r="H409" s="38">
        <v>1140</v>
      </c>
      <c r="I409" s="179">
        <v>1.3069999999999999</v>
      </c>
      <c r="J409" s="36">
        <v>0</v>
      </c>
      <c r="K409" s="36">
        <v>0</v>
      </c>
      <c r="L409" s="38">
        <v>1140</v>
      </c>
      <c r="M409" s="37">
        <v>1.3070175438596492</v>
      </c>
      <c r="N409" s="36">
        <v>2</v>
      </c>
      <c r="O409" s="36">
        <v>0</v>
      </c>
      <c r="P409" s="36">
        <v>0</v>
      </c>
      <c r="Q409" s="36">
        <v>5.5</v>
      </c>
      <c r="R409" s="36">
        <v>40</v>
      </c>
      <c r="S409" s="36">
        <v>20</v>
      </c>
      <c r="T409" s="38">
        <v>1470</v>
      </c>
      <c r="U409" s="38">
        <v>960</v>
      </c>
      <c r="V409" s="37">
        <v>1.53125</v>
      </c>
      <c r="W409" s="71" t="s">
        <v>738</v>
      </c>
    </row>
    <row r="410" spans="1:23" ht="15" x14ac:dyDescent="0.2">
      <c r="A410" s="69">
        <v>610518</v>
      </c>
      <c r="B410" s="36" t="s">
        <v>74</v>
      </c>
      <c r="C410" s="36" t="s">
        <v>52</v>
      </c>
      <c r="D410" s="70" t="s">
        <v>47</v>
      </c>
      <c r="E410" s="68" t="s">
        <v>53</v>
      </c>
      <c r="F410" s="38">
        <v>159</v>
      </c>
      <c r="G410" s="100">
        <v>78.5</v>
      </c>
      <c r="H410" s="38">
        <v>1884.0000000000002</v>
      </c>
      <c r="I410" s="179">
        <v>8.4000000000000005E-2</v>
      </c>
      <c r="J410" s="36">
        <v>0</v>
      </c>
      <c r="K410" s="100">
        <v>0</v>
      </c>
      <c r="L410" s="38">
        <v>1884.0000000000002</v>
      </c>
      <c r="M410" s="37">
        <v>8.4394904458598721E-2</v>
      </c>
      <c r="N410" s="36">
        <v>0</v>
      </c>
      <c r="O410" s="36">
        <v>0</v>
      </c>
      <c r="P410" s="36">
        <v>4</v>
      </c>
      <c r="Q410" s="36">
        <v>0.5</v>
      </c>
      <c r="R410" s="36">
        <v>74</v>
      </c>
      <c r="S410" s="36">
        <v>0</v>
      </c>
      <c r="T410" s="38">
        <v>159</v>
      </c>
      <c r="U410" s="38">
        <v>1776</v>
      </c>
      <c r="V410" s="37">
        <v>8.9527027027027029E-2</v>
      </c>
      <c r="W410" s="71" t="s">
        <v>737</v>
      </c>
    </row>
    <row r="411" spans="1:23" ht="15" x14ac:dyDescent="0.2">
      <c r="A411" s="69">
        <v>610563</v>
      </c>
      <c r="B411" s="36" t="s">
        <v>81</v>
      </c>
      <c r="C411" s="100" t="s">
        <v>52</v>
      </c>
      <c r="D411" s="70" t="s">
        <v>47</v>
      </c>
      <c r="E411" s="70" t="s">
        <v>53</v>
      </c>
      <c r="F411" s="38">
        <v>1056</v>
      </c>
      <c r="G411" s="36">
        <v>44.5</v>
      </c>
      <c r="H411" s="38">
        <v>1068</v>
      </c>
      <c r="I411" s="179">
        <v>0.98799999999999999</v>
      </c>
      <c r="J411" s="100">
        <v>0</v>
      </c>
      <c r="K411" s="100">
        <v>0</v>
      </c>
      <c r="L411" s="38">
        <v>1068</v>
      </c>
      <c r="M411" s="37">
        <v>0.9887640449438202</v>
      </c>
      <c r="N411" s="36">
        <v>0</v>
      </c>
      <c r="O411" s="36">
        <v>0</v>
      </c>
      <c r="P411" s="100">
        <v>0</v>
      </c>
      <c r="Q411" s="100">
        <v>1.5</v>
      </c>
      <c r="R411" s="100">
        <v>43</v>
      </c>
      <c r="S411" s="36">
        <v>0</v>
      </c>
      <c r="T411" s="38">
        <v>1056</v>
      </c>
      <c r="U411" s="38">
        <v>1032</v>
      </c>
      <c r="V411" s="37">
        <v>1.0232558139534884</v>
      </c>
      <c r="W411" s="71" t="s">
        <v>735</v>
      </c>
    </row>
    <row r="412" spans="1:23" ht="15" x14ac:dyDescent="0.2">
      <c r="A412" s="110">
        <v>609698</v>
      </c>
      <c r="B412" s="111" t="s">
        <v>104</v>
      </c>
      <c r="C412" s="111" t="s">
        <v>52</v>
      </c>
      <c r="D412" s="109" t="s">
        <v>47</v>
      </c>
      <c r="E412" s="109" t="s">
        <v>53</v>
      </c>
      <c r="F412" s="113">
        <v>749</v>
      </c>
      <c r="G412" s="111">
        <v>59.5</v>
      </c>
      <c r="H412" s="113">
        <v>1428</v>
      </c>
      <c r="I412" s="179">
        <v>0.52400000000000002</v>
      </c>
      <c r="J412" s="111">
        <v>0.5</v>
      </c>
      <c r="K412" s="111">
        <v>0</v>
      </c>
      <c r="L412" s="113">
        <v>1440</v>
      </c>
      <c r="M412" s="114">
        <v>0.52013888888888893</v>
      </c>
      <c r="N412" s="111">
        <v>3</v>
      </c>
      <c r="O412" s="111">
        <v>0</v>
      </c>
      <c r="P412" s="111">
        <v>2</v>
      </c>
      <c r="Q412" s="111">
        <v>3</v>
      </c>
      <c r="R412" s="111">
        <v>52</v>
      </c>
      <c r="S412" s="111">
        <v>35</v>
      </c>
      <c r="T412" s="113">
        <v>714</v>
      </c>
      <c r="U412" s="113">
        <v>1248</v>
      </c>
      <c r="V412" s="114">
        <v>0.57211538461538458</v>
      </c>
      <c r="W412" s="118" t="s">
        <v>737</v>
      </c>
    </row>
    <row r="413" spans="1:23" ht="15" x14ac:dyDescent="0.2">
      <c r="A413" s="69">
        <v>609726</v>
      </c>
      <c r="B413" s="36" t="s">
        <v>118</v>
      </c>
      <c r="C413" s="36" t="s">
        <v>52</v>
      </c>
      <c r="D413" s="70" t="s">
        <v>47</v>
      </c>
      <c r="E413" s="68" t="s">
        <v>119</v>
      </c>
      <c r="F413" s="38">
        <v>988</v>
      </c>
      <c r="G413" s="36">
        <v>44</v>
      </c>
      <c r="H413" s="38">
        <v>1056</v>
      </c>
      <c r="I413" s="179">
        <v>0.93500000000000005</v>
      </c>
      <c r="J413" s="36">
        <v>0</v>
      </c>
      <c r="K413" s="36">
        <v>0</v>
      </c>
      <c r="L413" s="38">
        <v>1056</v>
      </c>
      <c r="M413" s="37">
        <v>0.93560606060606055</v>
      </c>
      <c r="N413" s="36">
        <v>3</v>
      </c>
      <c r="O413" s="36">
        <v>0</v>
      </c>
      <c r="P413" s="36">
        <v>0</v>
      </c>
      <c r="Q413" s="36">
        <v>2</v>
      </c>
      <c r="R413" s="36">
        <v>39</v>
      </c>
      <c r="S413" s="36">
        <v>37</v>
      </c>
      <c r="T413" s="38">
        <v>951</v>
      </c>
      <c r="U413" s="38">
        <v>936.00000000000011</v>
      </c>
      <c r="V413" s="37">
        <v>1.016025641025641</v>
      </c>
      <c r="W413" s="71" t="s">
        <v>735</v>
      </c>
    </row>
    <row r="414" spans="1:23" ht="15" x14ac:dyDescent="0.2">
      <c r="A414" s="69">
        <v>609760</v>
      </c>
      <c r="B414" s="36" t="s">
        <v>151</v>
      </c>
      <c r="C414" s="36" t="s">
        <v>52</v>
      </c>
      <c r="D414" s="70" t="s">
        <v>47</v>
      </c>
      <c r="E414" s="68" t="s">
        <v>53</v>
      </c>
      <c r="F414" s="38">
        <v>406</v>
      </c>
      <c r="G414" s="36">
        <v>55.5</v>
      </c>
      <c r="H414" s="38">
        <v>1332.0000000000002</v>
      </c>
      <c r="I414" s="179">
        <v>0.30399999999999999</v>
      </c>
      <c r="J414" s="36">
        <v>0</v>
      </c>
      <c r="K414" s="36">
        <v>0</v>
      </c>
      <c r="L414" s="38">
        <v>1332.0000000000002</v>
      </c>
      <c r="M414" s="37">
        <v>0.30480480480480476</v>
      </c>
      <c r="N414" s="36">
        <v>0</v>
      </c>
      <c r="O414" s="36">
        <v>0</v>
      </c>
      <c r="P414" s="36">
        <v>1</v>
      </c>
      <c r="Q414" s="36">
        <v>0.5</v>
      </c>
      <c r="R414" s="36">
        <v>54</v>
      </c>
      <c r="S414" s="36">
        <v>0</v>
      </c>
      <c r="T414" s="38">
        <v>406</v>
      </c>
      <c r="U414" s="38">
        <v>1296</v>
      </c>
      <c r="V414" s="37">
        <v>0.31327160493827161</v>
      </c>
      <c r="W414" s="71" t="s">
        <v>737</v>
      </c>
    </row>
    <row r="415" spans="1:23" ht="15" x14ac:dyDescent="0.2">
      <c r="A415" s="69">
        <v>609753</v>
      </c>
      <c r="B415" s="36" t="s">
        <v>161</v>
      </c>
      <c r="C415" s="100" t="s">
        <v>52</v>
      </c>
      <c r="D415" s="70" t="s">
        <v>47</v>
      </c>
      <c r="E415" s="70" t="s">
        <v>53</v>
      </c>
      <c r="F415" s="38">
        <v>814</v>
      </c>
      <c r="G415" s="36">
        <v>46.5</v>
      </c>
      <c r="H415" s="38">
        <v>1116</v>
      </c>
      <c r="I415" s="179">
        <v>0.72899999999999998</v>
      </c>
      <c r="J415" s="100">
        <v>0</v>
      </c>
      <c r="K415" s="100">
        <v>0</v>
      </c>
      <c r="L415" s="38">
        <v>1116</v>
      </c>
      <c r="M415" s="37">
        <v>0.72939068100358428</v>
      </c>
      <c r="N415" s="36">
        <v>7</v>
      </c>
      <c r="O415" s="36">
        <v>0</v>
      </c>
      <c r="P415" s="100">
        <v>0</v>
      </c>
      <c r="Q415" s="100">
        <v>0.5</v>
      </c>
      <c r="R415" s="100">
        <v>39</v>
      </c>
      <c r="S415" s="36">
        <v>76</v>
      </c>
      <c r="T415" s="38">
        <v>738</v>
      </c>
      <c r="U415" s="38">
        <v>936.00000000000011</v>
      </c>
      <c r="V415" s="37">
        <v>0.78846153846153832</v>
      </c>
      <c r="W415" s="71" t="s">
        <v>735</v>
      </c>
    </row>
    <row r="416" spans="1:23" ht="15" x14ac:dyDescent="0.2">
      <c r="A416" s="73">
        <v>609754</v>
      </c>
      <c r="B416" s="100" t="s">
        <v>162</v>
      </c>
      <c r="C416" s="100" t="s">
        <v>52</v>
      </c>
      <c r="D416" s="70" t="s">
        <v>47</v>
      </c>
      <c r="E416" s="70" t="s">
        <v>53</v>
      </c>
      <c r="F416" s="38">
        <v>244</v>
      </c>
      <c r="G416" s="100">
        <v>24</v>
      </c>
      <c r="H416" s="38">
        <v>576.00000000000011</v>
      </c>
      <c r="I416" s="179">
        <v>0.42299999999999999</v>
      </c>
      <c r="J416" s="100">
        <v>0</v>
      </c>
      <c r="K416" s="100">
        <v>0</v>
      </c>
      <c r="L416" s="38">
        <v>576.00000000000011</v>
      </c>
      <c r="M416" s="37">
        <v>0.42361111111111105</v>
      </c>
      <c r="N416" s="100">
        <v>0</v>
      </c>
      <c r="O416" s="100">
        <v>0</v>
      </c>
      <c r="P416" s="100">
        <v>1</v>
      </c>
      <c r="Q416" s="100">
        <v>4</v>
      </c>
      <c r="R416" s="100">
        <v>19</v>
      </c>
      <c r="S416" s="100">
        <v>0</v>
      </c>
      <c r="T416" s="38">
        <v>244</v>
      </c>
      <c r="U416" s="38">
        <v>456.00000000000006</v>
      </c>
      <c r="V416" s="37">
        <v>0.5350877192982455</v>
      </c>
      <c r="W416" s="71" t="s">
        <v>737</v>
      </c>
    </row>
    <row r="417" spans="1:23" ht="15" x14ac:dyDescent="0.2">
      <c r="A417" s="69">
        <v>609674</v>
      </c>
      <c r="B417" s="36" t="s">
        <v>164</v>
      </c>
      <c r="C417" s="36" t="s">
        <v>52</v>
      </c>
      <c r="D417" s="70" t="s">
        <v>47</v>
      </c>
      <c r="E417" s="68" t="s">
        <v>53</v>
      </c>
      <c r="F417" s="38">
        <v>662</v>
      </c>
      <c r="G417" s="36">
        <v>106.5</v>
      </c>
      <c r="H417" s="38">
        <v>2556</v>
      </c>
      <c r="I417" s="179">
        <v>0.25800000000000001</v>
      </c>
      <c r="J417" s="36">
        <v>0</v>
      </c>
      <c r="K417" s="36">
        <v>0</v>
      </c>
      <c r="L417" s="38">
        <v>2556</v>
      </c>
      <c r="M417" s="37">
        <v>0.2589984350547731</v>
      </c>
      <c r="N417" s="36">
        <v>6</v>
      </c>
      <c r="O417" s="36">
        <v>0</v>
      </c>
      <c r="P417" s="36">
        <v>6</v>
      </c>
      <c r="Q417" s="36">
        <v>3.5</v>
      </c>
      <c r="R417" s="36">
        <v>91</v>
      </c>
      <c r="S417" s="36">
        <v>62</v>
      </c>
      <c r="T417" s="38">
        <v>600</v>
      </c>
      <c r="U417" s="38">
        <v>2184</v>
      </c>
      <c r="V417" s="37">
        <v>0.27472527472527475</v>
      </c>
      <c r="W417" s="71" t="s">
        <v>737</v>
      </c>
    </row>
    <row r="418" spans="1:23" ht="15" x14ac:dyDescent="0.2">
      <c r="A418" s="69">
        <v>610244</v>
      </c>
      <c r="B418" s="36" t="s">
        <v>170</v>
      </c>
      <c r="C418" s="36" t="s">
        <v>52</v>
      </c>
      <c r="D418" s="70" t="s">
        <v>47</v>
      </c>
      <c r="E418" s="68" t="s">
        <v>53</v>
      </c>
      <c r="F418" s="38">
        <v>523</v>
      </c>
      <c r="G418" s="36">
        <v>54.5</v>
      </c>
      <c r="H418" s="38">
        <v>1308</v>
      </c>
      <c r="I418" s="179">
        <v>0.39900000000000002</v>
      </c>
      <c r="J418" s="36">
        <v>0</v>
      </c>
      <c r="K418" s="36">
        <v>0</v>
      </c>
      <c r="L418" s="38">
        <v>1308</v>
      </c>
      <c r="M418" s="37">
        <v>0.39984709480122327</v>
      </c>
      <c r="N418" s="36">
        <v>2</v>
      </c>
      <c r="O418" s="36">
        <v>0</v>
      </c>
      <c r="P418" s="36">
        <v>4</v>
      </c>
      <c r="Q418" s="36">
        <v>0.5</v>
      </c>
      <c r="R418" s="36">
        <v>48</v>
      </c>
      <c r="S418" s="36">
        <v>23</v>
      </c>
      <c r="T418" s="38">
        <v>500</v>
      </c>
      <c r="U418" s="38">
        <v>1152.0000000000002</v>
      </c>
      <c r="V418" s="37">
        <v>0.43402777777777768</v>
      </c>
      <c r="W418" s="71" t="s">
        <v>737</v>
      </c>
    </row>
    <row r="419" spans="1:23" ht="15" x14ac:dyDescent="0.2">
      <c r="A419" s="110">
        <v>609759</v>
      </c>
      <c r="B419" s="111" t="s">
        <v>172</v>
      </c>
      <c r="C419" s="111" t="s">
        <v>52</v>
      </c>
      <c r="D419" s="109" t="s">
        <v>47</v>
      </c>
      <c r="E419" s="109" t="s">
        <v>53</v>
      </c>
      <c r="F419" s="113">
        <v>680</v>
      </c>
      <c r="G419" s="111">
        <v>117.5</v>
      </c>
      <c r="H419" s="113">
        <v>2820</v>
      </c>
      <c r="I419" s="179">
        <v>0.24099999999999999</v>
      </c>
      <c r="J419" s="111">
        <v>0</v>
      </c>
      <c r="K419" s="111">
        <v>0</v>
      </c>
      <c r="L419" s="113">
        <v>2820</v>
      </c>
      <c r="M419" s="114">
        <v>0.24113475177304963</v>
      </c>
      <c r="N419" s="111">
        <v>1</v>
      </c>
      <c r="O419" s="111">
        <v>0</v>
      </c>
      <c r="P419" s="111">
        <v>4</v>
      </c>
      <c r="Q419" s="111">
        <v>24.5</v>
      </c>
      <c r="R419" s="111">
        <v>88</v>
      </c>
      <c r="S419" s="111">
        <v>10</v>
      </c>
      <c r="T419" s="113">
        <v>670</v>
      </c>
      <c r="U419" s="113">
        <v>2112</v>
      </c>
      <c r="V419" s="114">
        <v>0.31723484848484851</v>
      </c>
      <c r="W419" s="118" t="s">
        <v>737</v>
      </c>
    </row>
    <row r="420" spans="1:23" ht="15" x14ac:dyDescent="0.2">
      <c r="A420" s="73">
        <v>610561</v>
      </c>
      <c r="B420" s="100" t="s">
        <v>187</v>
      </c>
      <c r="C420" s="100" t="s">
        <v>52</v>
      </c>
      <c r="D420" s="70" t="s">
        <v>47</v>
      </c>
      <c r="E420" s="70" t="s">
        <v>53</v>
      </c>
      <c r="F420" s="38">
        <v>406</v>
      </c>
      <c r="G420" s="100">
        <v>76.5</v>
      </c>
      <c r="H420" s="38">
        <v>1836</v>
      </c>
      <c r="I420" s="179">
        <v>0.221</v>
      </c>
      <c r="J420" s="100">
        <v>0</v>
      </c>
      <c r="K420" s="100">
        <v>0</v>
      </c>
      <c r="L420" s="38">
        <v>1836</v>
      </c>
      <c r="M420" s="37">
        <v>0.22113289760348584</v>
      </c>
      <c r="N420" s="100">
        <v>0</v>
      </c>
      <c r="O420" s="100">
        <v>0</v>
      </c>
      <c r="P420" s="100">
        <v>12</v>
      </c>
      <c r="Q420" s="100">
        <v>7.5</v>
      </c>
      <c r="R420" s="100">
        <v>57</v>
      </c>
      <c r="S420" s="100">
        <v>0</v>
      </c>
      <c r="T420" s="38">
        <v>406</v>
      </c>
      <c r="U420" s="38">
        <v>1368</v>
      </c>
      <c r="V420" s="37">
        <v>0.29678362573099415</v>
      </c>
      <c r="W420" s="71" t="s">
        <v>737</v>
      </c>
    </row>
    <row r="421" spans="1:23" ht="15" x14ac:dyDescent="0.2">
      <c r="A421" s="73">
        <v>609756</v>
      </c>
      <c r="B421" s="100" t="s">
        <v>191</v>
      </c>
      <c r="C421" s="100" t="s">
        <v>52</v>
      </c>
      <c r="D421" s="70" t="s">
        <v>47</v>
      </c>
      <c r="E421" s="70" t="s">
        <v>53</v>
      </c>
      <c r="F421" s="38">
        <v>3060</v>
      </c>
      <c r="G421" s="100">
        <v>109</v>
      </c>
      <c r="H421" s="38">
        <v>2616</v>
      </c>
      <c r="I421" s="179">
        <v>1.169</v>
      </c>
      <c r="J421" s="100">
        <v>0</v>
      </c>
      <c r="K421" s="100">
        <v>0</v>
      </c>
      <c r="L421" s="38">
        <v>2616</v>
      </c>
      <c r="M421" s="37">
        <v>1.1697247706422018</v>
      </c>
      <c r="N421" s="100">
        <v>4</v>
      </c>
      <c r="O421" s="100">
        <v>0</v>
      </c>
      <c r="P421" s="100">
        <v>1</v>
      </c>
      <c r="Q421" s="100">
        <v>6</v>
      </c>
      <c r="R421" s="100">
        <v>98</v>
      </c>
      <c r="S421" s="100">
        <v>28</v>
      </c>
      <c r="T421" s="38">
        <v>3032</v>
      </c>
      <c r="U421" s="38">
        <v>2352</v>
      </c>
      <c r="V421" s="37">
        <v>1.2891156462585034</v>
      </c>
      <c r="W421" s="71" t="s">
        <v>738</v>
      </c>
    </row>
    <row r="422" spans="1:23" ht="15" x14ac:dyDescent="0.2">
      <c r="A422" s="69">
        <v>610564</v>
      </c>
      <c r="B422" s="36" t="s">
        <v>210</v>
      </c>
      <c r="C422" s="36" t="s">
        <v>52</v>
      </c>
      <c r="D422" s="70" t="s">
        <v>47</v>
      </c>
      <c r="E422" s="68" t="s">
        <v>119</v>
      </c>
      <c r="F422" s="38">
        <v>784</v>
      </c>
      <c r="G422" s="36">
        <v>46</v>
      </c>
      <c r="H422" s="38">
        <v>1104.0000000000002</v>
      </c>
      <c r="I422" s="179">
        <v>0.71</v>
      </c>
      <c r="J422" s="36">
        <v>0</v>
      </c>
      <c r="K422" s="36">
        <v>0</v>
      </c>
      <c r="L422" s="38">
        <v>1104.0000000000002</v>
      </c>
      <c r="M422" s="37">
        <v>0.71014492753623171</v>
      </c>
      <c r="N422" s="36">
        <v>0</v>
      </c>
      <c r="O422" s="36">
        <v>0</v>
      </c>
      <c r="P422" s="36">
        <v>7</v>
      </c>
      <c r="Q422" s="36">
        <v>3</v>
      </c>
      <c r="R422" s="36">
        <v>36</v>
      </c>
      <c r="S422" s="36">
        <v>0</v>
      </c>
      <c r="T422" s="38">
        <v>784</v>
      </c>
      <c r="U422" s="38">
        <v>864</v>
      </c>
      <c r="V422" s="37">
        <v>0.90740740740740744</v>
      </c>
      <c r="W422" s="71" t="s">
        <v>735</v>
      </c>
    </row>
    <row r="423" spans="1:23" ht="15" x14ac:dyDescent="0.2">
      <c r="A423" s="110">
        <v>610245</v>
      </c>
      <c r="B423" s="111" t="s">
        <v>215</v>
      </c>
      <c r="C423" s="111" t="s">
        <v>52</v>
      </c>
      <c r="D423" s="109" t="s">
        <v>47</v>
      </c>
      <c r="E423" s="109" t="s">
        <v>53</v>
      </c>
      <c r="F423" s="113">
        <v>44</v>
      </c>
      <c r="G423" s="111">
        <v>46.5</v>
      </c>
      <c r="H423" s="113">
        <v>1116</v>
      </c>
      <c r="I423" s="179">
        <v>3.9E-2</v>
      </c>
      <c r="J423" s="111">
        <v>0</v>
      </c>
      <c r="K423" s="111">
        <v>0</v>
      </c>
      <c r="L423" s="113">
        <v>1116</v>
      </c>
      <c r="M423" s="114">
        <v>3.9426523297491037E-2</v>
      </c>
      <c r="N423" s="111">
        <v>0</v>
      </c>
      <c r="O423" s="111">
        <v>0</v>
      </c>
      <c r="P423" s="111">
        <v>8</v>
      </c>
      <c r="Q423" s="111">
        <v>1.5</v>
      </c>
      <c r="R423" s="111">
        <v>37</v>
      </c>
      <c r="S423" s="111">
        <v>0</v>
      </c>
      <c r="T423" s="113">
        <v>44</v>
      </c>
      <c r="U423" s="113">
        <v>888</v>
      </c>
      <c r="V423" s="114">
        <v>4.954954954954955E-2</v>
      </c>
      <c r="W423" s="118" t="s">
        <v>737</v>
      </c>
    </row>
    <row r="424" spans="1:23" ht="15" x14ac:dyDescent="0.2">
      <c r="A424" s="73">
        <v>609676</v>
      </c>
      <c r="B424" s="100" t="s">
        <v>220</v>
      </c>
      <c r="C424" s="100" t="s">
        <v>52</v>
      </c>
      <c r="D424" s="70" t="s">
        <v>47</v>
      </c>
      <c r="E424" s="70" t="s">
        <v>53</v>
      </c>
      <c r="F424" s="38">
        <v>493</v>
      </c>
      <c r="G424" s="100">
        <v>78.5</v>
      </c>
      <c r="H424" s="38">
        <v>1884.0000000000002</v>
      </c>
      <c r="I424" s="179">
        <v>0.26100000000000001</v>
      </c>
      <c r="J424" s="100">
        <v>0</v>
      </c>
      <c r="K424" s="100">
        <v>0</v>
      </c>
      <c r="L424" s="38">
        <v>1884.0000000000002</v>
      </c>
      <c r="M424" s="37">
        <v>0.26167728237791926</v>
      </c>
      <c r="N424" s="100">
        <v>1</v>
      </c>
      <c r="O424" s="100">
        <v>0</v>
      </c>
      <c r="P424" s="100">
        <v>3</v>
      </c>
      <c r="Q424" s="100">
        <v>1.5</v>
      </c>
      <c r="R424" s="100">
        <v>73</v>
      </c>
      <c r="S424" s="120" t="s">
        <v>736</v>
      </c>
      <c r="T424" s="38">
        <v>486</v>
      </c>
      <c r="U424" s="38">
        <v>1752.0000000000002</v>
      </c>
      <c r="V424" s="37">
        <v>0.27739726027397255</v>
      </c>
      <c r="W424" s="71" t="s">
        <v>737</v>
      </c>
    </row>
    <row r="425" spans="1:23" ht="15" x14ac:dyDescent="0.2">
      <c r="A425" s="69">
        <v>610587</v>
      </c>
      <c r="B425" s="36" t="s">
        <v>224</v>
      </c>
      <c r="C425" s="36" t="s">
        <v>52</v>
      </c>
      <c r="D425" s="70" t="s">
        <v>47</v>
      </c>
      <c r="E425" s="68" t="s">
        <v>53</v>
      </c>
      <c r="F425" s="38">
        <v>537</v>
      </c>
      <c r="G425" s="100">
        <v>43</v>
      </c>
      <c r="H425" s="38">
        <v>1032</v>
      </c>
      <c r="I425" s="179">
        <v>0.52</v>
      </c>
      <c r="J425" s="36">
        <v>0</v>
      </c>
      <c r="K425" s="100">
        <v>0</v>
      </c>
      <c r="L425" s="38">
        <v>1032</v>
      </c>
      <c r="M425" s="37">
        <v>0.52034883720930236</v>
      </c>
      <c r="N425" s="36">
        <v>0</v>
      </c>
      <c r="O425" s="36">
        <v>0</v>
      </c>
      <c r="P425" s="36">
        <v>3</v>
      </c>
      <c r="Q425" s="36">
        <v>0</v>
      </c>
      <c r="R425" s="36">
        <v>40</v>
      </c>
      <c r="S425" s="36">
        <v>0</v>
      </c>
      <c r="T425" s="38">
        <v>537</v>
      </c>
      <c r="U425" s="38">
        <v>960</v>
      </c>
      <c r="V425" s="37">
        <v>0.55937499999999996</v>
      </c>
      <c r="W425" s="71" t="s">
        <v>737</v>
      </c>
    </row>
    <row r="426" spans="1:23" ht="15" x14ac:dyDescent="0.2">
      <c r="A426" s="73">
        <v>610592</v>
      </c>
      <c r="B426" s="100" t="s">
        <v>234</v>
      </c>
      <c r="C426" s="100" t="s">
        <v>52</v>
      </c>
      <c r="D426" s="70" t="s">
        <v>47</v>
      </c>
      <c r="E426" s="70" t="s">
        <v>235</v>
      </c>
      <c r="F426" s="38">
        <v>829</v>
      </c>
      <c r="G426" s="100">
        <v>52</v>
      </c>
      <c r="H426" s="38">
        <v>1248</v>
      </c>
      <c r="I426" s="179">
        <v>0.66400000000000003</v>
      </c>
      <c r="J426" s="100">
        <v>0</v>
      </c>
      <c r="K426" s="100">
        <v>0</v>
      </c>
      <c r="L426" s="38">
        <v>1248</v>
      </c>
      <c r="M426" s="37">
        <v>0.66426282051282048</v>
      </c>
      <c r="N426" s="100">
        <v>1</v>
      </c>
      <c r="O426" s="100">
        <v>0</v>
      </c>
      <c r="P426" s="100">
        <v>0</v>
      </c>
      <c r="Q426" s="100">
        <v>0</v>
      </c>
      <c r="R426" s="100">
        <v>51</v>
      </c>
      <c r="S426" s="100">
        <v>11</v>
      </c>
      <c r="T426" s="38">
        <v>818</v>
      </c>
      <c r="U426" s="38">
        <v>1224.0000000000002</v>
      </c>
      <c r="V426" s="37">
        <v>0.66830065359477109</v>
      </c>
      <c r="W426" s="71" t="s">
        <v>737</v>
      </c>
    </row>
    <row r="427" spans="1:23" ht="15" x14ac:dyDescent="0.2">
      <c r="A427" s="73">
        <v>609704</v>
      </c>
      <c r="B427" s="100" t="s">
        <v>248</v>
      </c>
      <c r="C427" s="100" t="s">
        <v>52</v>
      </c>
      <c r="D427" s="70" t="s">
        <v>47</v>
      </c>
      <c r="E427" s="70" t="s">
        <v>53</v>
      </c>
      <c r="F427" s="38">
        <v>506</v>
      </c>
      <c r="G427" s="100">
        <v>99.5</v>
      </c>
      <c r="H427" s="38">
        <v>2388.0000000000005</v>
      </c>
      <c r="I427" s="179">
        <v>0.21099999999999999</v>
      </c>
      <c r="J427" s="100">
        <v>0</v>
      </c>
      <c r="K427" s="100">
        <v>0</v>
      </c>
      <c r="L427" s="38">
        <v>2388.0000000000005</v>
      </c>
      <c r="M427" s="37">
        <v>0.21189279731993296</v>
      </c>
      <c r="N427" s="100">
        <v>3</v>
      </c>
      <c r="O427" s="100">
        <v>0</v>
      </c>
      <c r="P427" s="100">
        <v>4</v>
      </c>
      <c r="Q427" s="100">
        <v>15.5</v>
      </c>
      <c r="R427" s="100">
        <v>77</v>
      </c>
      <c r="S427" s="100">
        <v>33</v>
      </c>
      <c r="T427" s="38">
        <v>473</v>
      </c>
      <c r="U427" s="38">
        <v>1848</v>
      </c>
      <c r="V427" s="37">
        <v>0.25595238095238093</v>
      </c>
      <c r="W427" s="71" t="s">
        <v>737</v>
      </c>
    </row>
    <row r="428" spans="1:23" ht="15" x14ac:dyDescent="0.2">
      <c r="A428" s="69">
        <v>609705</v>
      </c>
      <c r="B428" s="36" t="s">
        <v>249</v>
      </c>
      <c r="C428" s="100" t="s">
        <v>52</v>
      </c>
      <c r="D428" s="70" t="s">
        <v>47</v>
      </c>
      <c r="E428" s="70" t="s">
        <v>53</v>
      </c>
      <c r="F428" s="38">
        <v>244</v>
      </c>
      <c r="G428" s="36">
        <v>59.5</v>
      </c>
      <c r="H428" s="38">
        <v>1428</v>
      </c>
      <c r="I428" s="179">
        <v>0.17</v>
      </c>
      <c r="J428" s="100">
        <v>0</v>
      </c>
      <c r="K428" s="100">
        <v>0</v>
      </c>
      <c r="L428" s="38">
        <v>1428</v>
      </c>
      <c r="M428" s="37">
        <v>0.17086834733893558</v>
      </c>
      <c r="N428" s="36">
        <v>0</v>
      </c>
      <c r="O428" s="36">
        <v>0</v>
      </c>
      <c r="P428" s="100">
        <v>6</v>
      </c>
      <c r="Q428" s="100">
        <v>2.5</v>
      </c>
      <c r="R428" s="100">
        <v>51</v>
      </c>
      <c r="S428" s="36">
        <v>0</v>
      </c>
      <c r="T428" s="38">
        <v>244</v>
      </c>
      <c r="U428" s="38">
        <v>1224.0000000000002</v>
      </c>
      <c r="V428" s="37">
        <v>0.19934640522875813</v>
      </c>
      <c r="W428" s="71" t="s">
        <v>737</v>
      </c>
    </row>
    <row r="429" spans="1:23" ht="15" x14ac:dyDescent="0.2">
      <c r="A429" s="110">
        <v>609708</v>
      </c>
      <c r="B429" s="111" t="s">
        <v>255</v>
      </c>
      <c r="C429" s="111" t="s">
        <v>52</v>
      </c>
      <c r="D429" s="109" t="s">
        <v>47</v>
      </c>
      <c r="E429" s="109" t="s">
        <v>53</v>
      </c>
      <c r="F429" s="113">
        <v>569</v>
      </c>
      <c r="G429" s="111">
        <v>49.5</v>
      </c>
      <c r="H429" s="113">
        <v>1188</v>
      </c>
      <c r="I429" s="179">
        <v>0.47799999999999998</v>
      </c>
      <c r="J429" s="111">
        <v>10</v>
      </c>
      <c r="K429" s="111">
        <v>0</v>
      </c>
      <c r="L429" s="113">
        <v>1428</v>
      </c>
      <c r="M429" s="114">
        <v>0.39845938375350143</v>
      </c>
      <c r="N429" s="111">
        <v>2</v>
      </c>
      <c r="O429" s="111">
        <v>0</v>
      </c>
      <c r="P429" s="111">
        <v>0</v>
      </c>
      <c r="Q429" s="111">
        <v>1.5</v>
      </c>
      <c r="R429" s="111">
        <v>56</v>
      </c>
      <c r="S429" s="111">
        <v>23</v>
      </c>
      <c r="T429" s="113">
        <v>546</v>
      </c>
      <c r="U429" s="113">
        <v>1344.0000000000002</v>
      </c>
      <c r="V429" s="114">
        <v>0.40624999999999994</v>
      </c>
      <c r="W429" s="118" t="s">
        <v>737</v>
      </c>
    </row>
    <row r="430" spans="1:23" ht="15" x14ac:dyDescent="0.2">
      <c r="A430" s="110">
        <v>609709</v>
      </c>
      <c r="B430" s="111" t="s">
        <v>265</v>
      </c>
      <c r="C430" s="111" t="s">
        <v>52</v>
      </c>
      <c r="D430" s="109" t="s">
        <v>47</v>
      </c>
      <c r="E430" s="109" t="s">
        <v>53</v>
      </c>
      <c r="F430" s="113">
        <v>301</v>
      </c>
      <c r="G430" s="111">
        <v>44.5</v>
      </c>
      <c r="H430" s="113">
        <v>1068</v>
      </c>
      <c r="I430" s="179">
        <v>0.28100000000000003</v>
      </c>
      <c r="J430" s="111">
        <v>0</v>
      </c>
      <c r="K430" s="111">
        <v>0</v>
      </c>
      <c r="L430" s="113">
        <v>1068</v>
      </c>
      <c r="M430" s="114">
        <v>0.28183520599250939</v>
      </c>
      <c r="N430" s="111">
        <v>0</v>
      </c>
      <c r="O430" s="111">
        <v>0</v>
      </c>
      <c r="P430" s="111">
        <v>4</v>
      </c>
      <c r="Q430" s="111">
        <v>3.5</v>
      </c>
      <c r="R430" s="111">
        <v>37</v>
      </c>
      <c r="S430" s="111">
        <v>0</v>
      </c>
      <c r="T430" s="113">
        <v>301</v>
      </c>
      <c r="U430" s="113">
        <v>888</v>
      </c>
      <c r="V430" s="114">
        <v>0.33896396396396394</v>
      </c>
      <c r="W430" s="118" t="s">
        <v>737</v>
      </c>
    </row>
    <row r="431" spans="1:23" ht="15" x14ac:dyDescent="0.2">
      <c r="A431" s="110">
        <v>610558</v>
      </c>
      <c r="B431" s="111" t="s">
        <v>275</v>
      </c>
      <c r="C431" s="111" t="s">
        <v>52</v>
      </c>
      <c r="D431" s="109" t="s">
        <v>47</v>
      </c>
      <c r="E431" s="109" t="s">
        <v>53</v>
      </c>
      <c r="F431" s="113">
        <v>956</v>
      </c>
      <c r="G431" s="111">
        <v>45</v>
      </c>
      <c r="H431" s="113">
        <v>1080</v>
      </c>
      <c r="I431" s="179">
        <v>0.88500000000000001</v>
      </c>
      <c r="J431" s="111">
        <v>0</v>
      </c>
      <c r="K431" s="111">
        <v>0</v>
      </c>
      <c r="L431" s="113">
        <v>1080</v>
      </c>
      <c r="M431" s="114">
        <v>0.88518518518518519</v>
      </c>
      <c r="N431" s="111">
        <v>1</v>
      </c>
      <c r="O431" s="111">
        <v>0</v>
      </c>
      <c r="P431" s="111">
        <v>2</v>
      </c>
      <c r="Q431" s="111">
        <v>0</v>
      </c>
      <c r="R431" s="111">
        <v>42</v>
      </c>
      <c r="S431" s="111">
        <v>12</v>
      </c>
      <c r="T431" s="113">
        <v>944</v>
      </c>
      <c r="U431" s="113">
        <v>1008</v>
      </c>
      <c r="V431" s="114">
        <v>0.93650793650793651</v>
      </c>
      <c r="W431" s="118" t="s">
        <v>735</v>
      </c>
    </row>
    <row r="432" spans="1:23" ht="15" x14ac:dyDescent="0.2">
      <c r="A432" s="73">
        <v>609694</v>
      </c>
      <c r="B432" s="100" t="s">
        <v>295</v>
      </c>
      <c r="C432" s="100" t="s">
        <v>52</v>
      </c>
      <c r="D432" s="70" t="s">
        <v>47</v>
      </c>
      <c r="E432" s="70" t="s">
        <v>53</v>
      </c>
      <c r="F432" s="38">
        <v>1019</v>
      </c>
      <c r="G432" s="100">
        <v>52</v>
      </c>
      <c r="H432" s="38">
        <v>1248</v>
      </c>
      <c r="I432" s="179">
        <v>0.81599999999999995</v>
      </c>
      <c r="J432" s="100">
        <v>0</v>
      </c>
      <c r="K432" s="100">
        <v>0</v>
      </c>
      <c r="L432" s="38">
        <v>1248</v>
      </c>
      <c r="M432" s="37">
        <v>0.81650641025641024</v>
      </c>
      <c r="N432" s="100">
        <v>1</v>
      </c>
      <c r="O432" s="100">
        <v>0</v>
      </c>
      <c r="P432" s="100">
        <v>0</v>
      </c>
      <c r="Q432" s="100">
        <v>0</v>
      </c>
      <c r="R432" s="100">
        <v>51</v>
      </c>
      <c r="S432" s="120" t="s">
        <v>736</v>
      </c>
      <c r="T432" s="38">
        <v>1010</v>
      </c>
      <c r="U432" s="38">
        <v>1224.0000000000002</v>
      </c>
      <c r="V432" s="37">
        <v>0.8251633986928103</v>
      </c>
      <c r="W432" s="71" t="s">
        <v>735</v>
      </c>
    </row>
    <row r="433" spans="1:23" ht="15" x14ac:dyDescent="0.2">
      <c r="A433" s="69">
        <v>609710</v>
      </c>
      <c r="B433" s="36" t="s">
        <v>297</v>
      </c>
      <c r="C433" s="36" t="s">
        <v>52</v>
      </c>
      <c r="D433" s="70" t="s">
        <v>47</v>
      </c>
      <c r="E433" s="68" t="s">
        <v>53</v>
      </c>
      <c r="F433" s="38">
        <v>293</v>
      </c>
      <c r="G433" s="36">
        <v>56</v>
      </c>
      <c r="H433" s="38">
        <v>1344.0000000000002</v>
      </c>
      <c r="I433" s="179">
        <v>0.218</v>
      </c>
      <c r="J433" s="36">
        <v>0</v>
      </c>
      <c r="K433" s="36">
        <v>0</v>
      </c>
      <c r="L433" s="38">
        <v>1344.0000000000002</v>
      </c>
      <c r="M433" s="37">
        <v>0.21800595238095236</v>
      </c>
      <c r="N433" s="36">
        <v>0</v>
      </c>
      <c r="O433" s="36">
        <v>0</v>
      </c>
      <c r="P433" s="36">
        <v>2</v>
      </c>
      <c r="Q433" s="36">
        <v>4</v>
      </c>
      <c r="R433" s="36">
        <v>50</v>
      </c>
      <c r="S433" s="36">
        <v>0</v>
      </c>
      <c r="T433" s="38">
        <v>293</v>
      </c>
      <c r="U433" s="38">
        <v>1200</v>
      </c>
      <c r="V433" s="37">
        <v>0.24416666666666667</v>
      </c>
      <c r="W433" s="71" t="s">
        <v>737</v>
      </c>
    </row>
    <row r="434" spans="1:23" ht="15" x14ac:dyDescent="0.2">
      <c r="A434" s="69">
        <v>609712</v>
      </c>
      <c r="B434" s="100" t="s">
        <v>316</v>
      </c>
      <c r="C434" s="100" t="s">
        <v>52</v>
      </c>
      <c r="D434" s="70" t="s">
        <v>47</v>
      </c>
      <c r="E434" s="68" t="s">
        <v>53</v>
      </c>
      <c r="F434" s="38">
        <v>78</v>
      </c>
      <c r="G434" s="36">
        <v>45.5</v>
      </c>
      <c r="H434" s="38">
        <v>1092</v>
      </c>
      <c r="I434" s="179">
        <v>7.0999999999999994E-2</v>
      </c>
      <c r="J434" s="100">
        <v>0</v>
      </c>
      <c r="K434" s="36">
        <v>0</v>
      </c>
      <c r="L434" s="38">
        <v>1092</v>
      </c>
      <c r="M434" s="37">
        <v>7.1428571428571425E-2</v>
      </c>
      <c r="N434" s="36">
        <v>0</v>
      </c>
      <c r="O434" s="36">
        <v>0</v>
      </c>
      <c r="P434" s="36">
        <v>4</v>
      </c>
      <c r="Q434" s="36">
        <v>1.5</v>
      </c>
      <c r="R434" s="36">
        <v>40</v>
      </c>
      <c r="S434" s="36">
        <v>0</v>
      </c>
      <c r="T434" s="38">
        <v>78</v>
      </c>
      <c r="U434" s="38">
        <v>960</v>
      </c>
      <c r="V434" s="37">
        <v>8.1250000000000003E-2</v>
      </c>
      <c r="W434" s="71" t="s">
        <v>737</v>
      </c>
    </row>
    <row r="435" spans="1:23" ht="15" x14ac:dyDescent="0.2">
      <c r="A435" s="110">
        <v>609741</v>
      </c>
      <c r="B435" s="111" t="s">
        <v>322</v>
      </c>
      <c r="C435" s="111" t="s">
        <v>52</v>
      </c>
      <c r="D435" s="109" t="s">
        <v>47</v>
      </c>
      <c r="E435" s="109" t="s">
        <v>53</v>
      </c>
      <c r="F435" s="113">
        <v>1821</v>
      </c>
      <c r="G435" s="111">
        <v>55</v>
      </c>
      <c r="H435" s="113">
        <v>1320</v>
      </c>
      <c r="I435" s="179">
        <v>1.379</v>
      </c>
      <c r="J435" s="111">
        <v>0</v>
      </c>
      <c r="K435" s="111">
        <v>0</v>
      </c>
      <c r="L435" s="113">
        <v>1320</v>
      </c>
      <c r="M435" s="114">
        <v>1.3795454545454546</v>
      </c>
      <c r="N435" s="111">
        <v>1</v>
      </c>
      <c r="O435" s="111">
        <v>0</v>
      </c>
      <c r="P435" s="111">
        <v>0</v>
      </c>
      <c r="Q435" s="111">
        <v>3</v>
      </c>
      <c r="R435" s="111">
        <v>51</v>
      </c>
      <c r="S435" s="120" t="s">
        <v>736</v>
      </c>
      <c r="T435" s="113">
        <v>1814</v>
      </c>
      <c r="U435" s="113">
        <v>1224.0000000000002</v>
      </c>
      <c r="V435" s="114">
        <v>1.4820261437908493</v>
      </c>
      <c r="W435" s="118" t="s">
        <v>738</v>
      </c>
    </row>
    <row r="436" spans="1:23" ht="15" x14ac:dyDescent="0.2">
      <c r="A436" s="110">
        <v>609713</v>
      </c>
      <c r="B436" s="111" t="s">
        <v>326</v>
      </c>
      <c r="C436" s="111" t="s">
        <v>52</v>
      </c>
      <c r="D436" s="109" t="s">
        <v>47</v>
      </c>
      <c r="E436" s="109" t="s">
        <v>53</v>
      </c>
      <c r="F436" s="113">
        <v>712</v>
      </c>
      <c r="G436" s="111">
        <v>85</v>
      </c>
      <c r="H436" s="113">
        <v>2040</v>
      </c>
      <c r="I436" s="179">
        <v>0.34899999999999998</v>
      </c>
      <c r="J436" s="111">
        <v>0</v>
      </c>
      <c r="K436" s="111">
        <v>0</v>
      </c>
      <c r="L436" s="113">
        <v>2040</v>
      </c>
      <c r="M436" s="114">
        <v>0.34901960784313724</v>
      </c>
      <c r="N436" s="111">
        <v>2</v>
      </c>
      <c r="O436" s="111">
        <v>0</v>
      </c>
      <c r="P436" s="111">
        <v>6</v>
      </c>
      <c r="Q436" s="111">
        <v>2</v>
      </c>
      <c r="R436" s="111">
        <v>75</v>
      </c>
      <c r="S436" s="111">
        <v>18</v>
      </c>
      <c r="T436" s="113">
        <v>694</v>
      </c>
      <c r="U436" s="113">
        <v>1800</v>
      </c>
      <c r="V436" s="114">
        <v>0.38555555555555554</v>
      </c>
      <c r="W436" s="118" t="s">
        <v>737</v>
      </c>
    </row>
    <row r="437" spans="1:23" ht="15" x14ac:dyDescent="0.2">
      <c r="A437" s="73">
        <v>609678</v>
      </c>
      <c r="B437" s="100" t="s">
        <v>334</v>
      </c>
      <c r="C437" s="100" t="s">
        <v>52</v>
      </c>
      <c r="D437" s="70" t="s">
        <v>47</v>
      </c>
      <c r="E437" s="70" t="s">
        <v>53</v>
      </c>
      <c r="F437" s="38">
        <v>1960</v>
      </c>
      <c r="G437" s="100">
        <v>78</v>
      </c>
      <c r="H437" s="38">
        <v>1872.0000000000002</v>
      </c>
      <c r="I437" s="179">
        <v>1.0469999999999999</v>
      </c>
      <c r="J437" s="100">
        <v>0</v>
      </c>
      <c r="K437" s="100">
        <v>0</v>
      </c>
      <c r="L437" s="38">
        <v>1872.0000000000002</v>
      </c>
      <c r="M437" s="37">
        <v>1.0470085470085468</v>
      </c>
      <c r="N437" s="100">
        <v>4</v>
      </c>
      <c r="O437" s="100">
        <v>0</v>
      </c>
      <c r="P437" s="100">
        <v>0</v>
      </c>
      <c r="Q437" s="100">
        <v>3</v>
      </c>
      <c r="R437" s="100">
        <v>71</v>
      </c>
      <c r="S437" s="100">
        <v>47</v>
      </c>
      <c r="T437" s="38">
        <v>1913</v>
      </c>
      <c r="U437" s="38">
        <v>1704.0000000000002</v>
      </c>
      <c r="V437" s="37">
        <v>1.1226525821596243</v>
      </c>
      <c r="W437" s="71" t="s">
        <v>738</v>
      </c>
    </row>
    <row r="438" spans="1:23" ht="15" x14ac:dyDescent="0.2">
      <c r="A438" s="110">
        <v>609764</v>
      </c>
      <c r="B438" s="111" t="s">
        <v>337</v>
      </c>
      <c r="C438" s="111" t="s">
        <v>52</v>
      </c>
      <c r="D438" s="109" t="s">
        <v>47</v>
      </c>
      <c r="E438" s="109" t="s">
        <v>53</v>
      </c>
      <c r="F438" s="113">
        <v>1702</v>
      </c>
      <c r="G438" s="111">
        <v>70.5</v>
      </c>
      <c r="H438" s="113">
        <v>1692.0000000000002</v>
      </c>
      <c r="I438" s="179">
        <v>1.0049999999999999</v>
      </c>
      <c r="J438" s="111">
        <v>0</v>
      </c>
      <c r="K438" s="111">
        <v>0</v>
      </c>
      <c r="L438" s="113">
        <v>1692.0000000000002</v>
      </c>
      <c r="M438" s="114">
        <v>1.0059101654846334</v>
      </c>
      <c r="N438" s="111">
        <v>0</v>
      </c>
      <c r="O438" s="111">
        <v>0</v>
      </c>
      <c r="P438" s="111">
        <v>1</v>
      </c>
      <c r="Q438" s="111">
        <v>10.5</v>
      </c>
      <c r="R438" s="111">
        <v>59</v>
      </c>
      <c r="S438" s="111">
        <v>0</v>
      </c>
      <c r="T438" s="113">
        <v>1702</v>
      </c>
      <c r="U438" s="113">
        <v>1416</v>
      </c>
      <c r="V438" s="114">
        <v>1.2019774011299436</v>
      </c>
      <c r="W438" s="118" t="s">
        <v>738</v>
      </c>
    </row>
    <row r="439" spans="1:23" ht="15" x14ac:dyDescent="0.2">
      <c r="A439" s="69">
        <v>609762</v>
      </c>
      <c r="B439" s="36" t="s">
        <v>338</v>
      </c>
      <c r="C439" s="36" t="s">
        <v>52</v>
      </c>
      <c r="D439" s="70" t="s">
        <v>47</v>
      </c>
      <c r="E439" s="68" t="s">
        <v>53</v>
      </c>
      <c r="F439" s="38">
        <v>392</v>
      </c>
      <c r="G439" s="36">
        <v>67</v>
      </c>
      <c r="H439" s="38">
        <v>1608</v>
      </c>
      <c r="I439" s="179">
        <v>0.24299999999999999</v>
      </c>
      <c r="J439" s="36">
        <v>0</v>
      </c>
      <c r="K439" s="36">
        <v>0</v>
      </c>
      <c r="L439" s="38">
        <v>1608</v>
      </c>
      <c r="M439" s="37">
        <v>0.24378109452736318</v>
      </c>
      <c r="N439" s="36">
        <v>3</v>
      </c>
      <c r="O439" s="36">
        <v>0</v>
      </c>
      <c r="P439" s="36">
        <v>2</v>
      </c>
      <c r="Q439" s="36">
        <v>8</v>
      </c>
      <c r="R439" s="36">
        <v>54</v>
      </c>
      <c r="S439" s="120" t="s">
        <v>736</v>
      </c>
      <c r="T439" s="38">
        <v>391</v>
      </c>
      <c r="U439" s="38">
        <v>1296</v>
      </c>
      <c r="V439" s="37">
        <v>0.30169753086419754</v>
      </c>
      <c r="W439" s="71" t="s">
        <v>737</v>
      </c>
    </row>
    <row r="440" spans="1:23" ht="15" x14ac:dyDescent="0.2">
      <c r="A440" s="73">
        <v>609715</v>
      </c>
      <c r="B440" s="100" t="s">
        <v>345</v>
      </c>
      <c r="C440" s="100" t="s">
        <v>52</v>
      </c>
      <c r="D440" s="70" t="s">
        <v>47</v>
      </c>
      <c r="E440" s="70" t="s">
        <v>53</v>
      </c>
      <c r="F440" s="38">
        <v>1736</v>
      </c>
      <c r="G440" s="100">
        <v>74.5</v>
      </c>
      <c r="H440" s="38">
        <v>1788</v>
      </c>
      <c r="I440" s="179">
        <v>0.97</v>
      </c>
      <c r="J440" s="100">
        <v>0</v>
      </c>
      <c r="K440" s="100">
        <v>0</v>
      </c>
      <c r="L440" s="38">
        <v>1788</v>
      </c>
      <c r="M440" s="37">
        <v>0.970917225950783</v>
      </c>
      <c r="N440" s="100">
        <v>2</v>
      </c>
      <c r="O440" s="100">
        <v>0</v>
      </c>
      <c r="P440" s="100">
        <v>7</v>
      </c>
      <c r="Q440" s="100">
        <v>13.5</v>
      </c>
      <c r="R440" s="100">
        <v>52</v>
      </c>
      <c r="S440" s="100">
        <v>18</v>
      </c>
      <c r="T440" s="38">
        <v>1718</v>
      </c>
      <c r="U440" s="38">
        <v>1248</v>
      </c>
      <c r="V440" s="37">
        <v>1.3766025641025641</v>
      </c>
      <c r="W440" s="71" t="s">
        <v>738</v>
      </c>
    </row>
    <row r="441" spans="1:23" ht="15" x14ac:dyDescent="0.2">
      <c r="A441" s="69">
        <v>609716</v>
      </c>
      <c r="B441" s="36" t="s">
        <v>346</v>
      </c>
      <c r="C441" s="36" t="s">
        <v>52</v>
      </c>
      <c r="D441" s="70" t="s">
        <v>47</v>
      </c>
      <c r="E441" s="68" t="s">
        <v>119</v>
      </c>
      <c r="F441" s="38">
        <v>489</v>
      </c>
      <c r="G441" s="36">
        <v>46</v>
      </c>
      <c r="H441" s="38">
        <v>1104.0000000000002</v>
      </c>
      <c r="I441" s="179">
        <v>0.442</v>
      </c>
      <c r="J441" s="36">
        <v>0</v>
      </c>
      <c r="K441" s="36">
        <v>0</v>
      </c>
      <c r="L441" s="38">
        <v>1104.0000000000002</v>
      </c>
      <c r="M441" s="37">
        <v>0.44293478260869557</v>
      </c>
      <c r="N441" s="36">
        <v>0</v>
      </c>
      <c r="O441" s="36">
        <v>0</v>
      </c>
      <c r="P441" s="36">
        <v>1</v>
      </c>
      <c r="Q441" s="36">
        <v>9</v>
      </c>
      <c r="R441" s="36">
        <v>36</v>
      </c>
      <c r="S441" s="36">
        <v>0</v>
      </c>
      <c r="T441" s="38">
        <v>489</v>
      </c>
      <c r="U441" s="38">
        <v>864</v>
      </c>
      <c r="V441" s="37">
        <v>0.56597222222222221</v>
      </c>
      <c r="W441" s="71" t="s">
        <v>737</v>
      </c>
    </row>
    <row r="442" spans="1:23" ht="15" x14ac:dyDescent="0.2">
      <c r="A442" s="69">
        <v>609718</v>
      </c>
      <c r="B442" s="36" t="s">
        <v>347</v>
      </c>
      <c r="C442" s="36" t="s">
        <v>52</v>
      </c>
      <c r="D442" s="70" t="s">
        <v>47</v>
      </c>
      <c r="E442" s="68" t="s">
        <v>53</v>
      </c>
      <c r="F442" s="38">
        <v>1512</v>
      </c>
      <c r="G442" s="36">
        <v>51.5</v>
      </c>
      <c r="H442" s="38">
        <v>1236</v>
      </c>
      <c r="I442" s="179">
        <v>1.2230000000000001</v>
      </c>
      <c r="J442" s="36">
        <v>0</v>
      </c>
      <c r="K442" s="36">
        <v>0</v>
      </c>
      <c r="L442" s="38">
        <v>1236</v>
      </c>
      <c r="M442" s="37">
        <v>1.2233009708737863</v>
      </c>
      <c r="N442" s="36">
        <v>5</v>
      </c>
      <c r="O442" s="36">
        <v>0</v>
      </c>
      <c r="P442" s="36">
        <v>0</v>
      </c>
      <c r="Q442" s="36">
        <v>7.5</v>
      </c>
      <c r="R442" s="36">
        <v>39</v>
      </c>
      <c r="S442" s="36">
        <v>48</v>
      </c>
      <c r="T442" s="38">
        <v>1464</v>
      </c>
      <c r="U442" s="38">
        <v>936.00000000000011</v>
      </c>
      <c r="V442" s="37">
        <v>1.5641025641025639</v>
      </c>
      <c r="W442" s="71" t="s">
        <v>738</v>
      </c>
    </row>
    <row r="443" spans="1:23" ht="15" x14ac:dyDescent="0.2">
      <c r="A443" s="69">
        <v>609746</v>
      </c>
      <c r="B443" s="36" t="s">
        <v>348</v>
      </c>
      <c r="C443" s="36" t="s">
        <v>52</v>
      </c>
      <c r="D443" s="70" t="s">
        <v>47</v>
      </c>
      <c r="E443" s="68" t="s">
        <v>119</v>
      </c>
      <c r="F443" s="38">
        <v>2252</v>
      </c>
      <c r="G443" s="36">
        <v>83.5</v>
      </c>
      <c r="H443" s="38">
        <v>2004</v>
      </c>
      <c r="I443" s="179">
        <v>1.123</v>
      </c>
      <c r="J443" s="36">
        <v>0</v>
      </c>
      <c r="K443" s="36">
        <v>0</v>
      </c>
      <c r="L443" s="38">
        <v>2004</v>
      </c>
      <c r="M443" s="37">
        <v>1.12375249500998</v>
      </c>
      <c r="N443" s="36">
        <v>1</v>
      </c>
      <c r="O443" s="36">
        <v>0</v>
      </c>
      <c r="P443" s="36">
        <v>1</v>
      </c>
      <c r="Q443" s="36">
        <v>3.5</v>
      </c>
      <c r="R443" s="36">
        <v>78</v>
      </c>
      <c r="S443" s="36">
        <v>11</v>
      </c>
      <c r="T443" s="38">
        <v>2241</v>
      </c>
      <c r="U443" s="38">
        <v>1872.0000000000002</v>
      </c>
      <c r="V443" s="37">
        <v>1.1971153846153844</v>
      </c>
      <c r="W443" s="71" t="s">
        <v>738</v>
      </c>
    </row>
    <row r="444" spans="1:23" ht="15" x14ac:dyDescent="0.2">
      <c r="A444" s="69">
        <v>609751</v>
      </c>
      <c r="B444" s="36" t="s">
        <v>352</v>
      </c>
      <c r="C444" s="36" t="s">
        <v>52</v>
      </c>
      <c r="D444" s="70" t="s">
        <v>47</v>
      </c>
      <c r="E444" s="68" t="s">
        <v>53</v>
      </c>
      <c r="F444" s="38">
        <v>626</v>
      </c>
      <c r="G444" s="36">
        <v>62</v>
      </c>
      <c r="H444" s="38">
        <v>1488</v>
      </c>
      <c r="I444" s="179">
        <v>0.42</v>
      </c>
      <c r="J444" s="36">
        <v>0</v>
      </c>
      <c r="K444" s="36">
        <v>0</v>
      </c>
      <c r="L444" s="38">
        <v>1488</v>
      </c>
      <c r="M444" s="37">
        <v>0.42069892473118281</v>
      </c>
      <c r="N444" s="36">
        <v>4</v>
      </c>
      <c r="O444" s="36">
        <v>0</v>
      </c>
      <c r="P444" s="36">
        <v>3</v>
      </c>
      <c r="Q444" s="36">
        <v>1</v>
      </c>
      <c r="R444" s="36">
        <v>54</v>
      </c>
      <c r="S444" s="36">
        <v>43</v>
      </c>
      <c r="T444" s="38">
        <v>583</v>
      </c>
      <c r="U444" s="38">
        <v>1296</v>
      </c>
      <c r="V444" s="37">
        <v>0.44984567901234568</v>
      </c>
      <c r="W444" s="71" t="s">
        <v>737</v>
      </c>
    </row>
    <row r="445" spans="1:23" ht="15" x14ac:dyDescent="0.2">
      <c r="A445" s="110">
        <v>609719</v>
      </c>
      <c r="B445" s="111" t="s">
        <v>356</v>
      </c>
      <c r="C445" s="111" t="s">
        <v>52</v>
      </c>
      <c r="D445" s="109" t="s">
        <v>47</v>
      </c>
      <c r="E445" s="109" t="s">
        <v>53</v>
      </c>
      <c r="F445" s="113">
        <v>1443</v>
      </c>
      <c r="G445" s="111">
        <v>63</v>
      </c>
      <c r="H445" s="113">
        <v>1512.0000000000002</v>
      </c>
      <c r="I445" s="179">
        <v>0.95399999999999996</v>
      </c>
      <c r="J445" s="111">
        <v>0</v>
      </c>
      <c r="K445" s="111">
        <v>0</v>
      </c>
      <c r="L445" s="113">
        <v>1512.0000000000002</v>
      </c>
      <c r="M445" s="114">
        <v>0.95436507936507919</v>
      </c>
      <c r="N445" s="111">
        <v>2</v>
      </c>
      <c r="O445" s="111">
        <v>0</v>
      </c>
      <c r="P445" s="111">
        <v>0</v>
      </c>
      <c r="Q445" s="111">
        <v>5</v>
      </c>
      <c r="R445" s="111">
        <v>56</v>
      </c>
      <c r="S445" s="111">
        <v>31</v>
      </c>
      <c r="T445" s="113">
        <v>1412</v>
      </c>
      <c r="U445" s="113">
        <v>1344.0000000000002</v>
      </c>
      <c r="V445" s="114">
        <v>1.0505952380952379</v>
      </c>
      <c r="W445" s="118" t="s">
        <v>735</v>
      </c>
    </row>
    <row r="446" spans="1:23" ht="15" x14ac:dyDescent="0.2">
      <c r="A446" s="69">
        <v>609720</v>
      </c>
      <c r="B446" s="36" t="s">
        <v>357</v>
      </c>
      <c r="C446" s="36" t="s">
        <v>52</v>
      </c>
      <c r="D446" s="70" t="s">
        <v>47</v>
      </c>
      <c r="E446" s="68" t="s">
        <v>119</v>
      </c>
      <c r="F446" s="38">
        <v>4386</v>
      </c>
      <c r="G446" s="36">
        <v>169</v>
      </c>
      <c r="H446" s="38">
        <v>4056.0000000000005</v>
      </c>
      <c r="I446" s="179">
        <v>1.081</v>
      </c>
      <c r="J446" s="36">
        <v>0</v>
      </c>
      <c r="K446" s="36">
        <v>0</v>
      </c>
      <c r="L446" s="38">
        <v>4056.0000000000005</v>
      </c>
      <c r="M446" s="37">
        <v>1.081360946745562</v>
      </c>
      <c r="N446" s="36">
        <v>5</v>
      </c>
      <c r="O446" s="36">
        <v>0</v>
      </c>
      <c r="P446" s="36">
        <v>1</v>
      </c>
      <c r="Q446" s="36">
        <v>4</v>
      </c>
      <c r="R446" s="36">
        <v>159</v>
      </c>
      <c r="S446" s="36">
        <v>52</v>
      </c>
      <c r="T446" s="38">
        <v>4334</v>
      </c>
      <c r="U446" s="38">
        <v>3816</v>
      </c>
      <c r="V446" s="37">
        <v>1.1357442348008386</v>
      </c>
      <c r="W446" s="71" t="s">
        <v>738</v>
      </c>
    </row>
    <row r="447" spans="1:23" ht="15" x14ac:dyDescent="0.2">
      <c r="A447" s="69">
        <v>609738</v>
      </c>
      <c r="B447" s="36" t="s">
        <v>370</v>
      </c>
      <c r="C447" s="36" t="s">
        <v>52</v>
      </c>
      <c r="D447" s="70" t="s">
        <v>47</v>
      </c>
      <c r="E447" s="68" t="s">
        <v>53</v>
      </c>
      <c r="F447" s="38">
        <v>2066</v>
      </c>
      <c r="G447" s="36">
        <v>89.5</v>
      </c>
      <c r="H447" s="38">
        <v>2148.0000000000005</v>
      </c>
      <c r="I447" s="179">
        <v>0.96099999999999997</v>
      </c>
      <c r="J447" s="36">
        <v>0</v>
      </c>
      <c r="K447" s="36">
        <v>0</v>
      </c>
      <c r="L447" s="38">
        <v>2148.0000000000005</v>
      </c>
      <c r="M447" s="37">
        <v>0.96182495344506502</v>
      </c>
      <c r="N447" s="36">
        <v>2</v>
      </c>
      <c r="O447" s="36">
        <v>0</v>
      </c>
      <c r="P447" s="36">
        <v>1</v>
      </c>
      <c r="Q447" s="36">
        <v>3.5</v>
      </c>
      <c r="R447" s="36">
        <v>83</v>
      </c>
      <c r="S447" s="36">
        <v>23</v>
      </c>
      <c r="T447" s="38">
        <v>2043</v>
      </c>
      <c r="U447" s="38">
        <v>1992.0000000000002</v>
      </c>
      <c r="V447" s="37">
        <v>1.0256024096385541</v>
      </c>
      <c r="W447" s="71" t="s">
        <v>735</v>
      </c>
    </row>
    <row r="448" spans="1:23" ht="15" x14ac:dyDescent="0.2">
      <c r="A448" s="69">
        <v>610391</v>
      </c>
      <c r="B448" s="36" t="s">
        <v>371</v>
      </c>
      <c r="C448" s="36" t="s">
        <v>52</v>
      </c>
      <c r="D448" s="70" t="s">
        <v>47</v>
      </c>
      <c r="E448" s="68" t="s">
        <v>119</v>
      </c>
      <c r="F448" s="38">
        <v>1388</v>
      </c>
      <c r="G448" s="36">
        <v>61.5</v>
      </c>
      <c r="H448" s="38">
        <v>1476</v>
      </c>
      <c r="I448" s="179">
        <v>0.94</v>
      </c>
      <c r="J448" s="36">
        <v>0</v>
      </c>
      <c r="K448" s="36">
        <v>0</v>
      </c>
      <c r="L448" s="38">
        <v>1476</v>
      </c>
      <c r="M448" s="37">
        <v>0.94037940379403795</v>
      </c>
      <c r="N448" s="36">
        <v>4</v>
      </c>
      <c r="O448" s="36">
        <v>0</v>
      </c>
      <c r="P448" s="36">
        <v>0</v>
      </c>
      <c r="Q448" s="36">
        <v>1.5</v>
      </c>
      <c r="R448" s="36">
        <v>56</v>
      </c>
      <c r="S448" s="36">
        <v>41</v>
      </c>
      <c r="T448" s="38">
        <v>1347</v>
      </c>
      <c r="U448" s="38">
        <v>1344.0000000000002</v>
      </c>
      <c r="V448" s="37">
        <v>1.0022321428571428</v>
      </c>
      <c r="W448" s="71" t="s">
        <v>735</v>
      </c>
    </row>
    <row r="449" spans="1:23" ht="15" x14ac:dyDescent="0.2">
      <c r="A449" s="69">
        <v>609722</v>
      </c>
      <c r="B449" s="36" t="s">
        <v>383</v>
      </c>
      <c r="C449" s="36" t="s">
        <v>52</v>
      </c>
      <c r="D449" s="70" t="s">
        <v>47</v>
      </c>
      <c r="E449" s="68" t="s">
        <v>53</v>
      </c>
      <c r="F449" s="38">
        <v>64</v>
      </c>
      <c r="G449" s="36">
        <v>56</v>
      </c>
      <c r="H449" s="38">
        <v>1344.0000000000002</v>
      </c>
      <c r="I449" s="179">
        <v>4.7E-2</v>
      </c>
      <c r="J449" s="36">
        <v>0</v>
      </c>
      <c r="K449" s="36">
        <v>0</v>
      </c>
      <c r="L449" s="38">
        <v>1344.0000000000002</v>
      </c>
      <c r="M449" s="37">
        <v>4.7619047619047609E-2</v>
      </c>
      <c r="N449" s="36">
        <v>0</v>
      </c>
      <c r="O449" s="36">
        <v>0</v>
      </c>
      <c r="P449" s="36">
        <v>0</v>
      </c>
      <c r="Q449" s="36">
        <v>2</v>
      </c>
      <c r="R449" s="36">
        <v>54</v>
      </c>
      <c r="S449" s="36">
        <v>0</v>
      </c>
      <c r="T449" s="38">
        <v>64</v>
      </c>
      <c r="U449" s="38">
        <v>1296</v>
      </c>
      <c r="V449" s="37">
        <v>4.9382716049382713E-2</v>
      </c>
      <c r="W449" s="71" t="s">
        <v>737</v>
      </c>
    </row>
    <row r="450" spans="1:23" ht="15" x14ac:dyDescent="0.2">
      <c r="A450" s="110">
        <v>609780</v>
      </c>
      <c r="B450" s="111" t="s">
        <v>385</v>
      </c>
      <c r="C450" s="111" t="s">
        <v>52</v>
      </c>
      <c r="D450" s="109" t="s">
        <v>47</v>
      </c>
      <c r="E450" s="109" t="s">
        <v>119</v>
      </c>
      <c r="F450" s="113">
        <v>780</v>
      </c>
      <c r="G450" s="111">
        <v>46</v>
      </c>
      <c r="H450" s="113">
        <v>1104.0000000000002</v>
      </c>
      <c r="I450" s="179">
        <v>0.70599999999999996</v>
      </c>
      <c r="J450" s="111">
        <v>0</v>
      </c>
      <c r="K450" s="111">
        <v>0</v>
      </c>
      <c r="L450" s="113">
        <v>1104.0000000000002</v>
      </c>
      <c r="M450" s="114">
        <v>0.70652173913043459</v>
      </c>
      <c r="N450" s="111">
        <v>0</v>
      </c>
      <c r="O450" s="111">
        <v>0</v>
      </c>
      <c r="P450" s="111">
        <v>0</v>
      </c>
      <c r="Q450" s="111">
        <v>2</v>
      </c>
      <c r="R450" s="111">
        <v>44</v>
      </c>
      <c r="S450" s="111">
        <v>0</v>
      </c>
      <c r="T450" s="113">
        <v>780</v>
      </c>
      <c r="U450" s="113">
        <v>1056</v>
      </c>
      <c r="V450" s="114">
        <v>0.73863636363636365</v>
      </c>
      <c r="W450" s="118" t="s">
        <v>735</v>
      </c>
    </row>
    <row r="451" spans="1:23" ht="15" x14ac:dyDescent="0.2">
      <c r="A451" s="69">
        <v>609723</v>
      </c>
      <c r="B451" s="36" t="s">
        <v>388</v>
      </c>
      <c r="C451" s="36" t="s">
        <v>52</v>
      </c>
      <c r="D451" s="70" t="s">
        <v>47</v>
      </c>
      <c r="E451" s="68" t="s">
        <v>53</v>
      </c>
      <c r="F451" s="38">
        <v>213</v>
      </c>
      <c r="G451" s="36">
        <v>60</v>
      </c>
      <c r="H451" s="38">
        <v>1440</v>
      </c>
      <c r="I451" s="179">
        <v>0.14699999999999999</v>
      </c>
      <c r="J451" s="36">
        <v>0</v>
      </c>
      <c r="K451" s="36">
        <v>0</v>
      </c>
      <c r="L451" s="38">
        <v>1440</v>
      </c>
      <c r="M451" s="37">
        <v>0.14791666666666667</v>
      </c>
      <c r="N451" s="36">
        <v>0</v>
      </c>
      <c r="O451" s="36">
        <v>0</v>
      </c>
      <c r="P451" s="36">
        <v>5</v>
      </c>
      <c r="Q451" s="36">
        <v>1</v>
      </c>
      <c r="R451" s="36">
        <v>54</v>
      </c>
      <c r="S451" s="36">
        <v>0</v>
      </c>
      <c r="T451" s="38">
        <v>213</v>
      </c>
      <c r="U451" s="38">
        <v>1296</v>
      </c>
      <c r="V451" s="37">
        <v>0.16435185185185186</v>
      </c>
      <c r="W451" s="71" t="s">
        <v>737</v>
      </c>
    </row>
    <row r="452" spans="1:23" ht="15" x14ac:dyDescent="0.2">
      <c r="A452" s="69">
        <v>609724</v>
      </c>
      <c r="B452" s="36" t="s">
        <v>390</v>
      </c>
      <c r="C452" s="36" t="s">
        <v>52</v>
      </c>
      <c r="D452" s="70" t="s">
        <v>47</v>
      </c>
      <c r="E452" s="68" t="s">
        <v>53</v>
      </c>
      <c r="F452" s="38">
        <v>1725</v>
      </c>
      <c r="G452" s="36">
        <v>55.5</v>
      </c>
      <c r="H452" s="38">
        <v>1332.0000000000002</v>
      </c>
      <c r="I452" s="179">
        <v>1.2949999999999999</v>
      </c>
      <c r="J452" s="36">
        <v>0</v>
      </c>
      <c r="K452" s="36">
        <v>0</v>
      </c>
      <c r="L452" s="38">
        <v>1332.0000000000002</v>
      </c>
      <c r="M452" s="37">
        <v>1.2950450450450448</v>
      </c>
      <c r="N452" s="36">
        <v>0</v>
      </c>
      <c r="O452" s="36">
        <v>0</v>
      </c>
      <c r="P452" s="36">
        <v>0</v>
      </c>
      <c r="Q452" s="36">
        <v>3.5</v>
      </c>
      <c r="R452" s="36">
        <v>52</v>
      </c>
      <c r="S452" s="36">
        <v>0</v>
      </c>
      <c r="T452" s="38">
        <v>1725</v>
      </c>
      <c r="U452" s="38">
        <v>1248</v>
      </c>
      <c r="V452" s="37">
        <v>1.3822115384615385</v>
      </c>
      <c r="W452" s="71" t="s">
        <v>738</v>
      </c>
    </row>
    <row r="453" spans="1:23" ht="15" x14ac:dyDescent="0.2">
      <c r="A453" s="110">
        <v>609725</v>
      </c>
      <c r="B453" s="111" t="s">
        <v>409</v>
      </c>
      <c r="C453" s="111" t="s">
        <v>52</v>
      </c>
      <c r="D453" s="109" t="s">
        <v>47</v>
      </c>
      <c r="E453" s="109" t="s">
        <v>119</v>
      </c>
      <c r="F453" s="113">
        <v>1138</v>
      </c>
      <c r="G453" s="111">
        <v>69</v>
      </c>
      <c r="H453" s="113">
        <v>1656</v>
      </c>
      <c r="I453" s="179">
        <v>0.68700000000000006</v>
      </c>
      <c r="J453" s="111">
        <v>0</v>
      </c>
      <c r="K453" s="111">
        <v>0</v>
      </c>
      <c r="L453" s="113">
        <v>1656</v>
      </c>
      <c r="M453" s="114">
        <v>0.6871980676328503</v>
      </c>
      <c r="N453" s="111">
        <v>2</v>
      </c>
      <c r="O453" s="111">
        <v>0</v>
      </c>
      <c r="P453" s="111">
        <v>0</v>
      </c>
      <c r="Q453" s="111">
        <v>6</v>
      </c>
      <c r="R453" s="111">
        <v>61</v>
      </c>
      <c r="S453" s="111">
        <v>20</v>
      </c>
      <c r="T453" s="113">
        <v>1118</v>
      </c>
      <c r="U453" s="113">
        <v>1464.0000000000002</v>
      </c>
      <c r="V453" s="114">
        <v>0.76366120218579225</v>
      </c>
      <c r="W453" s="118" t="s">
        <v>735</v>
      </c>
    </row>
    <row r="454" spans="1:23" ht="15" x14ac:dyDescent="0.2">
      <c r="A454" s="69">
        <v>609691</v>
      </c>
      <c r="B454" s="36" t="s">
        <v>431</v>
      </c>
      <c r="C454" s="36" t="s">
        <v>52</v>
      </c>
      <c r="D454" s="70" t="s">
        <v>47</v>
      </c>
      <c r="E454" s="68" t="s">
        <v>53</v>
      </c>
      <c r="F454" s="38">
        <v>1087</v>
      </c>
      <c r="G454" s="36">
        <v>47.5</v>
      </c>
      <c r="H454" s="38">
        <v>1140</v>
      </c>
      <c r="I454" s="179">
        <v>0.95299999999999996</v>
      </c>
      <c r="J454" s="36">
        <v>0</v>
      </c>
      <c r="K454" s="36">
        <v>0</v>
      </c>
      <c r="L454" s="38">
        <v>1140</v>
      </c>
      <c r="M454" s="37">
        <v>0.95350877192982453</v>
      </c>
      <c r="N454" s="36">
        <v>4</v>
      </c>
      <c r="O454" s="36">
        <v>0</v>
      </c>
      <c r="P454" s="36">
        <v>0</v>
      </c>
      <c r="Q454" s="36">
        <v>1.5</v>
      </c>
      <c r="R454" s="36">
        <v>42</v>
      </c>
      <c r="S454" s="36">
        <v>46</v>
      </c>
      <c r="T454" s="38">
        <v>1041</v>
      </c>
      <c r="U454" s="38">
        <v>1008</v>
      </c>
      <c r="V454" s="37">
        <v>1.0327380952380953</v>
      </c>
      <c r="W454" s="71" t="s">
        <v>735</v>
      </c>
    </row>
    <row r="455" spans="1:23" ht="15" x14ac:dyDescent="0.2">
      <c r="A455" s="73">
        <v>609749</v>
      </c>
      <c r="B455" s="100" t="s">
        <v>432</v>
      </c>
      <c r="C455" s="100" t="s">
        <v>52</v>
      </c>
      <c r="D455" s="70" t="s">
        <v>47</v>
      </c>
      <c r="E455" s="70" t="s">
        <v>53</v>
      </c>
      <c r="F455" s="38">
        <v>1042</v>
      </c>
      <c r="G455" s="100">
        <v>42</v>
      </c>
      <c r="H455" s="38">
        <v>1008</v>
      </c>
      <c r="I455" s="179">
        <v>1.0329999999999999</v>
      </c>
      <c r="J455" s="100">
        <v>0</v>
      </c>
      <c r="K455" s="100">
        <v>0</v>
      </c>
      <c r="L455" s="38">
        <v>1008</v>
      </c>
      <c r="M455" s="37">
        <v>1.0337301587301588</v>
      </c>
      <c r="N455" s="100">
        <v>2</v>
      </c>
      <c r="O455" s="100">
        <v>0</v>
      </c>
      <c r="P455" s="100">
        <v>0</v>
      </c>
      <c r="Q455" s="100">
        <v>1</v>
      </c>
      <c r="R455" s="100">
        <v>39</v>
      </c>
      <c r="S455" s="100">
        <v>13</v>
      </c>
      <c r="T455" s="38">
        <v>1029</v>
      </c>
      <c r="U455" s="38">
        <v>936.00000000000011</v>
      </c>
      <c r="V455" s="37">
        <v>1.0993589743589742</v>
      </c>
      <c r="W455" s="71" t="s">
        <v>735</v>
      </c>
    </row>
    <row r="456" spans="1:23" ht="15" x14ac:dyDescent="0.2">
      <c r="A456" s="110">
        <v>610529</v>
      </c>
      <c r="B456" s="111" t="s">
        <v>435</v>
      </c>
      <c r="C456" s="111" t="s">
        <v>52</v>
      </c>
      <c r="D456" s="109" t="s">
        <v>47</v>
      </c>
      <c r="E456" s="109" t="s">
        <v>53</v>
      </c>
      <c r="F456" s="113">
        <v>566</v>
      </c>
      <c r="G456" s="111">
        <v>39</v>
      </c>
      <c r="H456" s="113">
        <v>936.00000000000011</v>
      </c>
      <c r="I456" s="179">
        <v>0.60399999999999998</v>
      </c>
      <c r="J456" s="111">
        <v>0</v>
      </c>
      <c r="K456" s="111">
        <v>0</v>
      </c>
      <c r="L456" s="113">
        <v>936.00000000000011</v>
      </c>
      <c r="M456" s="114">
        <v>0.60470085470085466</v>
      </c>
      <c r="N456" s="111">
        <v>2</v>
      </c>
      <c r="O456" s="111">
        <v>0</v>
      </c>
      <c r="P456" s="111">
        <v>0</v>
      </c>
      <c r="Q456" s="111">
        <v>0</v>
      </c>
      <c r="R456" s="111">
        <v>37</v>
      </c>
      <c r="S456" s="120" t="s">
        <v>736</v>
      </c>
      <c r="T456" s="113">
        <v>558</v>
      </c>
      <c r="U456" s="113">
        <v>888</v>
      </c>
      <c r="V456" s="114">
        <v>0.6283783783783784</v>
      </c>
      <c r="W456" s="118" t="s">
        <v>737</v>
      </c>
    </row>
    <row r="457" spans="1:23" ht="15" x14ac:dyDescent="0.2">
      <c r="A457" s="69">
        <v>609680</v>
      </c>
      <c r="B457" s="36" t="s">
        <v>452</v>
      </c>
      <c r="C457" s="36" t="s">
        <v>52</v>
      </c>
      <c r="D457" s="70" t="s">
        <v>47</v>
      </c>
      <c r="E457" s="68" t="s">
        <v>53</v>
      </c>
      <c r="F457" s="38">
        <v>1193</v>
      </c>
      <c r="G457" s="36">
        <v>50.5</v>
      </c>
      <c r="H457" s="38">
        <v>1212.0000000000002</v>
      </c>
      <c r="I457" s="179">
        <v>0.98399999999999999</v>
      </c>
      <c r="J457" s="36">
        <v>0</v>
      </c>
      <c r="K457" s="36">
        <v>0</v>
      </c>
      <c r="L457" s="38">
        <v>1212.0000000000002</v>
      </c>
      <c r="M457" s="37">
        <v>0.98432343234323416</v>
      </c>
      <c r="N457" s="36">
        <v>3</v>
      </c>
      <c r="O457" s="36">
        <v>0</v>
      </c>
      <c r="P457" s="36">
        <v>0</v>
      </c>
      <c r="Q457" s="36">
        <v>2.5</v>
      </c>
      <c r="R457" s="36">
        <v>45</v>
      </c>
      <c r="S457" s="36">
        <v>26</v>
      </c>
      <c r="T457" s="38">
        <v>1167</v>
      </c>
      <c r="U457" s="38">
        <v>1080</v>
      </c>
      <c r="V457" s="37">
        <v>1.0805555555555555</v>
      </c>
      <c r="W457" s="71" t="s">
        <v>735</v>
      </c>
    </row>
    <row r="458" spans="1:23" ht="15" x14ac:dyDescent="0.2">
      <c r="A458" s="110">
        <v>609727</v>
      </c>
      <c r="B458" s="111" t="s">
        <v>458</v>
      </c>
      <c r="C458" s="111" t="s">
        <v>52</v>
      </c>
      <c r="D458" s="109" t="s">
        <v>47</v>
      </c>
      <c r="E458" s="109" t="s">
        <v>53</v>
      </c>
      <c r="F458" s="113">
        <v>565</v>
      </c>
      <c r="G458" s="111">
        <v>72.5</v>
      </c>
      <c r="H458" s="113">
        <v>1740</v>
      </c>
      <c r="I458" s="179">
        <v>0.32400000000000001</v>
      </c>
      <c r="J458" s="111">
        <v>0</v>
      </c>
      <c r="K458" s="111">
        <v>0</v>
      </c>
      <c r="L458" s="113">
        <v>1740</v>
      </c>
      <c r="M458" s="114">
        <v>0.32471264367816094</v>
      </c>
      <c r="N458" s="111">
        <v>0</v>
      </c>
      <c r="O458" s="111">
        <v>0</v>
      </c>
      <c r="P458" s="111">
        <v>3</v>
      </c>
      <c r="Q458" s="111">
        <v>2.5</v>
      </c>
      <c r="R458" s="111">
        <v>67</v>
      </c>
      <c r="S458" s="111">
        <v>0</v>
      </c>
      <c r="T458" s="113">
        <v>565</v>
      </c>
      <c r="U458" s="113">
        <v>1608</v>
      </c>
      <c r="V458" s="114">
        <v>0.35136815920398012</v>
      </c>
      <c r="W458" s="118" t="s">
        <v>737</v>
      </c>
    </row>
    <row r="459" spans="1:23" ht="15" x14ac:dyDescent="0.2">
      <c r="A459" s="69">
        <v>610304</v>
      </c>
      <c r="B459" s="36" t="s">
        <v>459</v>
      </c>
      <c r="C459" s="36" t="s">
        <v>52</v>
      </c>
      <c r="D459" s="70" t="s">
        <v>47</v>
      </c>
      <c r="E459" s="68" t="s">
        <v>53</v>
      </c>
      <c r="F459" s="38">
        <v>545</v>
      </c>
      <c r="G459" s="36">
        <v>50</v>
      </c>
      <c r="H459" s="38">
        <v>1200</v>
      </c>
      <c r="I459" s="179">
        <v>0.45400000000000001</v>
      </c>
      <c r="J459" s="36">
        <v>0</v>
      </c>
      <c r="K459" s="36">
        <v>0</v>
      </c>
      <c r="L459" s="38">
        <v>1200</v>
      </c>
      <c r="M459" s="37">
        <v>0.45416666666666666</v>
      </c>
      <c r="N459" s="36">
        <v>0</v>
      </c>
      <c r="O459" s="36">
        <v>0</v>
      </c>
      <c r="P459" s="36">
        <v>6</v>
      </c>
      <c r="Q459" s="36">
        <v>0</v>
      </c>
      <c r="R459" s="36">
        <v>44</v>
      </c>
      <c r="S459" s="36">
        <v>0</v>
      </c>
      <c r="T459" s="38">
        <v>545</v>
      </c>
      <c r="U459" s="38">
        <v>1056</v>
      </c>
      <c r="V459" s="37">
        <v>0.51609848484848486</v>
      </c>
      <c r="W459" s="71" t="s">
        <v>737</v>
      </c>
    </row>
    <row r="460" spans="1:23" ht="15" x14ac:dyDescent="0.2">
      <c r="A460" s="110">
        <v>609679</v>
      </c>
      <c r="B460" s="111" t="s">
        <v>471</v>
      </c>
      <c r="C460" s="111" t="s">
        <v>52</v>
      </c>
      <c r="D460" s="109" t="s">
        <v>47</v>
      </c>
      <c r="E460" s="109" t="s">
        <v>53</v>
      </c>
      <c r="F460" s="113">
        <v>1114</v>
      </c>
      <c r="G460" s="111">
        <v>50</v>
      </c>
      <c r="H460" s="113">
        <v>1200</v>
      </c>
      <c r="I460" s="179">
        <v>0.92800000000000005</v>
      </c>
      <c r="J460" s="111">
        <v>0</v>
      </c>
      <c r="K460" s="111">
        <v>0</v>
      </c>
      <c r="L460" s="113">
        <v>1200</v>
      </c>
      <c r="M460" s="114">
        <v>0.92833333333333334</v>
      </c>
      <c r="N460" s="111">
        <v>3</v>
      </c>
      <c r="O460" s="111">
        <v>0</v>
      </c>
      <c r="P460" s="111">
        <v>1</v>
      </c>
      <c r="Q460" s="111">
        <v>6</v>
      </c>
      <c r="R460" s="111">
        <v>40</v>
      </c>
      <c r="S460" s="111">
        <v>24</v>
      </c>
      <c r="T460" s="113">
        <v>1090</v>
      </c>
      <c r="U460" s="113">
        <v>960</v>
      </c>
      <c r="V460" s="114">
        <v>1.1354166666666667</v>
      </c>
      <c r="W460" s="118" t="s">
        <v>738</v>
      </c>
    </row>
    <row r="461" spans="1:23" ht="15" x14ac:dyDescent="0.2">
      <c r="A461" s="73">
        <v>610334</v>
      </c>
      <c r="B461" s="100" t="s">
        <v>474</v>
      </c>
      <c r="C461" s="100" t="s">
        <v>52</v>
      </c>
      <c r="D461" s="70" t="s">
        <v>47</v>
      </c>
      <c r="E461" s="70" t="s">
        <v>53</v>
      </c>
      <c r="F461" s="38">
        <v>198</v>
      </c>
      <c r="G461" s="100">
        <v>41</v>
      </c>
      <c r="H461" s="38">
        <v>984.00000000000011</v>
      </c>
      <c r="I461" s="179">
        <v>0.20100000000000001</v>
      </c>
      <c r="J461" s="100">
        <v>0</v>
      </c>
      <c r="K461" s="100">
        <v>0</v>
      </c>
      <c r="L461" s="38">
        <v>984.00000000000011</v>
      </c>
      <c r="M461" s="37">
        <v>0.20121951219512194</v>
      </c>
      <c r="N461" s="100">
        <v>4</v>
      </c>
      <c r="O461" s="100">
        <v>0</v>
      </c>
      <c r="P461" s="100">
        <v>0</v>
      </c>
      <c r="Q461" s="100">
        <v>3</v>
      </c>
      <c r="R461" s="100">
        <v>34</v>
      </c>
      <c r="S461" s="100">
        <v>35</v>
      </c>
      <c r="T461" s="38">
        <v>163</v>
      </c>
      <c r="U461" s="38">
        <v>816.00000000000011</v>
      </c>
      <c r="V461" s="37">
        <v>0.1997549019607843</v>
      </c>
      <c r="W461" s="71" t="s">
        <v>737</v>
      </c>
    </row>
    <row r="462" spans="1:23" ht="15" x14ac:dyDescent="0.2">
      <c r="A462" s="69">
        <v>609682</v>
      </c>
      <c r="B462" s="36" t="s">
        <v>481</v>
      </c>
      <c r="C462" s="36" t="s">
        <v>52</v>
      </c>
      <c r="D462" s="70" t="s">
        <v>47</v>
      </c>
      <c r="E462" s="68" t="s">
        <v>53</v>
      </c>
      <c r="F462" s="38">
        <v>242</v>
      </c>
      <c r="G462" s="36">
        <v>33</v>
      </c>
      <c r="H462" s="38">
        <v>792.00000000000011</v>
      </c>
      <c r="I462" s="179">
        <v>0.30499999999999999</v>
      </c>
      <c r="J462" s="36">
        <v>0</v>
      </c>
      <c r="K462" s="36">
        <v>0</v>
      </c>
      <c r="L462" s="38">
        <v>792.00000000000011</v>
      </c>
      <c r="M462" s="37">
        <v>0.30555555555555552</v>
      </c>
      <c r="N462" s="36">
        <v>0</v>
      </c>
      <c r="O462" s="36">
        <v>0</v>
      </c>
      <c r="P462" s="36">
        <v>0</v>
      </c>
      <c r="Q462" s="36">
        <v>2</v>
      </c>
      <c r="R462" s="36">
        <v>31</v>
      </c>
      <c r="S462" s="36">
        <v>0</v>
      </c>
      <c r="T462" s="38">
        <v>242</v>
      </c>
      <c r="U462" s="38">
        <v>744</v>
      </c>
      <c r="V462" s="37">
        <v>0.32526881720430106</v>
      </c>
      <c r="W462" s="71" t="s">
        <v>737</v>
      </c>
    </row>
    <row r="463" spans="1:23" ht="15" x14ac:dyDescent="0.2">
      <c r="A463" s="110">
        <v>610390</v>
      </c>
      <c r="B463" s="111" t="s">
        <v>483</v>
      </c>
      <c r="C463" s="111" t="s">
        <v>52</v>
      </c>
      <c r="D463" s="109" t="s">
        <v>47</v>
      </c>
      <c r="E463" s="109" t="s">
        <v>53</v>
      </c>
      <c r="F463" s="113">
        <v>446</v>
      </c>
      <c r="G463" s="111">
        <v>27</v>
      </c>
      <c r="H463" s="113">
        <v>648</v>
      </c>
      <c r="I463" s="179">
        <v>0.68799999999999994</v>
      </c>
      <c r="J463" s="111">
        <v>0</v>
      </c>
      <c r="K463" s="111">
        <v>0</v>
      </c>
      <c r="L463" s="113">
        <v>648</v>
      </c>
      <c r="M463" s="114">
        <v>0.68827160493827155</v>
      </c>
      <c r="N463" s="111">
        <v>0</v>
      </c>
      <c r="O463" s="111">
        <v>0</v>
      </c>
      <c r="P463" s="111">
        <v>0</v>
      </c>
      <c r="Q463" s="111">
        <v>0</v>
      </c>
      <c r="R463" s="111">
        <v>27</v>
      </c>
      <c r="S463" s="111">
        <v>0</v>
      </c>
      <c r="T463" s="113">
        <v>446</v>
      </c>
      <c r="U463" s="113">
        <v>648</v>
      </c>
      <c r="V463" s="114">
        <v>0.68827160493827155</v>
      </c>
      <c r="W463" s="118" t="s">
        <v>737</v>
      </c>
    </row>
    <row r="464" spans="1:23" ht="15" x14ac:dyDescent="0.2">
      <c r="A464" s="73">
        <v>609728</v>
      </c>
      <c r="B464" s="100" t="s">
        <v>488</v>
      </c>
      <c r="C464" s="100" t="s">
        <v>52</v>
      </c>
      <c r="D464" s="70" t="s">
        <v>47</v>
      </c>
      <c r="E464" s="70" t="s">
        <v>53</v>
      </c>
      <c r="F464" s="38">
        <v>1010</v>
      </c>
      <c r="G464" s="100">
        <v>61.5</v>
      </c>
      <c r="H464" s="38">
        <v>1476</v>
      </c>
      <c r="I464" s="179">
        <v>0.68400000000000005</v>
      </c>
      <c r="J464" s="100">
        <v>0</v>
      </c>
      <c r="K464" s="100">
        <v>0</v>
      </c>
      <c r="L464" s="38">
        <v>1476</v>
      </c>
      <c r="M464" s="37">
        <v>0.68428184281842819</v>
      </c>
      <c r="N464" s="100">
        <v>2</v>
      </c>
      <c r="O464" s="100">
        <v>0</v>
      </c>
      <c r="P464" s="100">
        <v>0</v>
      </c>
      <c r="Q464" s="100">
        <v>2.5</v>
      </c>
      <c r="R464" s="100">
        <v>57</v>
      </c>
      <c r="S464" s="100">
        <v>24</v>
      </c>
      <c r="T464" s="38">
        <v>986</v>
      </c>
      <c r="U464" s="38">
        <v>1368</v>
      </c>
      <c r="V464" s="37">
        <v>0.7207602339181286</v>
      </c>
      <c r="W464" s="71" t="s">
        <v>735</v>
      </c>
    </row>
    <row r="465" spans="1:23" ht="15" x14ac:dyDescent="0.2">
      <c r="A465" s="73">
        <v>609729</v>
      </c>
      <c r="B465" s="100" t="s">
        <v>502</v>
      </c>
      <c r="C465" s="100" t="s">
        <v>52</v>
      </c>
      <c r="D465" s="70" t="s">
        <v>47</v>
      </c>
      <c r="E465" s="70" t="s">
        <v>53</v>
      </c>
      <c r="F465" s="38">
        <v>1385</v>
      </c>
      <c r="G465" s="100">
        <v>113.5</v>
      </c>
      <c r="H465" s="38">
        <v>2724.0000000000005</v>
      </c>
      <c r="I465" s="179">
        <v>0.50800000000000001</v>
      </c>
      <c r="J465" s="100">
        <v>0</v>
      </c>
      <c r="K465" s="100">
        <v>0</v>
      </c>
      <c r="L465" s="38">
        <v>2724.0000000000005</v>
      </c>
      <c r="M465" s="37">
        <v>0.50844346549192354</v>
      </c>
      <c r="N465" s="100">
        <v>4</v>
      </c>
      <c r="O465" s="100">
        <v>0</v>
      </c>
      <c r="P465" s="100">
        <v>2</v>
      </c>
      <c r="Q465" s="100">
        <v>4.5</v>
      </c>
      <c r="R465" s="100">
        <v>103</v>
      </c>
      <c r="S465" s="100">
        <v>44</v>
      </c>
      <c r="T465" s="38">
        <v>1341</v>
      </c>
      <c r="U465" s="38">
        <v>2472</v>
      </c>
      <c r="V465" s="37">
        <v>0.54247572815533984</v>
      </c>
      <c r="W465" s="71" t="s">
        <v>737</v>
      </c>
    </row>
    <row r="466" spans="1:23" ht="15" x14ac:dyDescent="0.2">
      <c r="A466" s="73">
        <v>609730</v>
      </c>
      <c r="B466" s="100" t="s">
        <v>503</v>
      </c>
      <c r="C466" s="100" t="s">
        <v>52</v>
      </c>
      <c r="D466" s="70" t="s">
        <v>47</v>
      </c>
      <c r="E466" s="70" t="s">
        <v>53</v>
      </c>
      <c r="F466" s="38">
        <v>1524</v>
      </c>
      <c r="G466" s="100">
        <v>102.5</v>
      </c>
      <c r="H466" s="38">
        <v>2460</v>
      </c>
      <c r="I466" s="179">
        <v>0.61899999999999999</v>
      </c>
      <c r="J466" s="100">
        <v>0</v>
      </c>
      <c r="K466" s="100">
        <v>0</v>
      </c>
      <c r="L466" s="38">
        <v>2460</v>
      </c>
      <c r="M466" s="37">
        <v>0.61951219512195121</v>
      </c>
      <c r="N466" s="100">
        <v>0</v>
      </c>
      <c r="O466" s="100">
        <v>0</v>
      </c>
      <c r="P466" s="100">
        <v>3</v>
      </c>
      <c r="Q466" s="100">
        <v>9.5</v>
      </c>
      <c r="R466" s="100">
        <v>90</v>
      </c>
      <c r="S466" s="100">
        <v>0</v>
      </c>
      <c r="T466" s="38">
        <v>1524</v>
      </c>
      <c r="U466" s="38">
        <v>2160</v>
      </c>
      <c r="V466" s="37">
        <v>0.7055555555555556</v>
      </c>
      <c r="W466" s="71" t="s">
        <v>735</v>
      </c>
    </row>
    <row r="467" spans="1:23" ht="15" x14ac:dyDescent="0.2">
      <c r="A467" s="110">
        <v>609692</v>
      </c>
      <c r="B467" s="111" t="s">
        <v>513</v>
      </c>
      <c r="C467" s="111" t="s">
        <v>52</v>
      </c>
      <c r="D467" s="109" t="s">
        <v>47</v>
      </c>
      <c r="E467" s="109" t="s">
        <v>53</v>
      </c>
      <c r="F467" s="113">
        <v>1358</v>
      </c>
      <c r="G467" s="111">
        <v>63.5</v>
      </c>
      <c r="H467" s="113">
        <v>1524.0000000000002</v>
      </c>
      <c r="I467" s="179">
        <v>0.89100000000000001</v>
      </c>
      <c r="J467" s="111">
        <v>0</v>
      </c>
      <c r="K467" s="111">
        <v>0</v>
      </c>
      <c r="L467" s="113">
        <v>1524.0000000000002</v>
      </c>
      <c r="M467" s="114">
        <v>0.8910761154855642</v>
      </c>
      <c r="N467" s="111">
        <v>4</v>
      </c>
      <c r="O467" s="111">
        <v>0</v>
      </c>
      <c r="P467" s="111">
        <v>0</v>
      </c>
      <c r="Q467" s="111">
        <v>0.5</v>
      </c>
      <c r="R467" s="111">
        <v>59</v>
      </c>
      <c r="S467" s="111">
        <v>48</v>
      </c>
      <c r="T467" s="113">
        <v>1310</v>
      </c>
      <c r="U467" s="113">
        <v>1416</v>
      </c>
      <c r="V467" s="114">
        <v>0.92514124293785316</v>
      </c>
      <c r="W467" s="118" t="s">
        <v>735</v>
      </c>
    </row>
    <row r="468" spans="1:23" ht="15" x14ac:dyDescent="0.2">
      <c r="A468" s="69">
        <v>610543</v>
      </c>
      <c r="B468" s="36" t="s">
        <v>520</v>
      </c>
      <c r="C468" s="36" t="s">
        <v>52</v>
      </c>
      <c r="D468" s="70" t="s">
        <v>47</v>
      </c>
      <c r="E468" s="68" t="s">
        <v>53</v>
      </c>
      <c r="F468" s="38">
        <v>1252</v>
      </c>
      <c r="G468" s="36">
        <v>48</v>
      </c>
      <c r="H468" s="38">
        <v>1152.0000000000002</v>
      </c>
      <c r="I468" s="179">
        <v>1.0860000000000001</v>
      </c>
      <c r="J468" s="36">
        <v>0</v>
      </c>
      <c r="K468" s="36">
        <v>0</v>
      </c>
      <c r="L468" s="38">
        <v>1152.0000000000002</v>
      </c>
      <c r="M468" s="37">
        <v>1.0868055555555554</v>
      </c>
      <c r="N468" s="36">
        <v>2</v>
      </c>
      <c r="O468" s="36">
        <v>0</v>
      </c>
      <c r="P468" s="36">
        <v>0</v>
      </c>
      <c r="Q468" s="36">
        <v>1</v>
      </c>
      <c r="R468" s="36">
        <v>45</v>
      </c>
      <c r="S468" s="36">
        <v>21</v>
      </c>
      <c r="T468" s="38">
        <v>1231</v>
      </c>
      <c r="U468" s="38">
        <v>1080</v>
      </c>
      <c r="V468" s="37">
        <v>1.1398148148148148</v>
      </c>
      <c r="W468" s="71" t="s">
        <v>738</v>
      </c>
    </row>
    <row r="469" spans="1:23" ht="15" x14ac:dyDescent="0.2">
      <c r="A469" s="69">
        <v>610547</v>
      </c>
      <c r="B469" s="36" t="s">
        <v>524</v>
      </c>
      <c r="C469" s="36" t="s">
        <v>52</v>
      </c>
      <c r="D469" s="70" t="s">
        <v>47</v>
      </c>
      <c r="E469" s="68" t="s">
        <v>53</v>
      </c>
      <c r="F469" s="38">
        <v>583</v>
      </c>
      <c r="G469" s="36">
        <v>44.5</v>
      </c>
      <c r="H469" s="38">
        <v>1068</v>
      </c>
      <c r="I469" s="179">
        <v>0.54500000000000004</v>
      </c>
      <c r="J469" s="36">
        <v>0</v>
      </c>
      <c r="K469" s="36">
        <v>0</v>
      </c>
      <c r="L469" s="38">
        <v>1068</v>
      </c>
      <c r="M469" s="37">
        <v>0.54588014981273403</v>
      </c>
      <c r="N469" s="36">
        <v>3</v>
      </c>
      <c r="O469" s="36">
        <v>0</v>
      </c>
      <c r="P469" s="36">
        <v>2</v>
      </c>
      <c r="Q469" s="36">
        <v>0.5</v>
      </c>
      <c r="R469" s="36">
        <v>39</v>
      </c>
      <c r="S469" s="36">
        <v>39</v>
      </c>
      <c r="T469" s="38">
        <v>544</v>
      </c>
      <c r="U469" s="38">
        <v>936.00000000000011</v>
      </c>
      <c r="V469" s="37">
        <v>0.58119658119658113</v>
      </c>
      <c r="W469" s="71" t="s">
        <v>737</v>
      </c>
    </row>
    <row r="470" spans="1:23" ht="15" x14ac:dyDescent="0.2">
      <c r="A470" s="73">
        <v>610357</v>
      </c>
      <c r="B470" s="100" t="s">
        <v>527</v>
      </c>
      <c r="C470" s="100" t="s">
        <v>52</v>
      </c>
      <c r="D470" s="70" t="s">
        <v>47</v>
      </c>
      <c r="E470" s="70" t="s">
        <v>53</v>
      </c>
      <c r="F470" s="38">
        <v>88</v>
      </c>
      <c r="G470" s="100">
        <v>0</v>
      </c>
      <c r="H470" s="38">
        <v>0</v>
      </c>
      <c r="I470" s="38" t="s">
        <v>587</v>
      </c>
      <c r="J470" s="100">
        <v>0</v>
      </c>
      <c r="K470" s="100">
        <v>8</v>
      </c>
      <c r="L470" s="38">
        <v>192</v>
      </c>
      <c r="M470" s="37">
        <v>0.45833333333333331</v>
      </c>
      <c r="N470" s="100">
        <v>0</v>
      </c>
      <c r="O470" s="100">
        <v>0</v>
      </c>
      <c r="P470" s="100">
        <v>0</v>
      </c>
      <c r="Q470" s="100">
        <v>2</v>
      </c>
      <c r="R470" s="100">
        <v>6</v>
      </c>
      <c r="S470" s="100">
        <v>0</v>
      </c>
      <c r="T470" s="38">
        <v>88</v>
      </c>
      <c r="U470" s="38">
        <v>144.00000000000003</v>
      </c>
      <c r="V470" s="37">
        <v>0.61111111111111094</v>
      </c>
      <c r="W470" s="71" t="s">
        <v>737</v>
      </c>
    </row>
    <row r="471" spans="1:23" ht="15" x14ac:dyDescent="0.2">
      <c r="A471" s="110">
        <v>609732</v>
      </c>
      <c r="B471" s="111" t="s">
        <v>529</v>
      </c>
      <c r="C471" s="111" t="s">
        <v>52</v>
      </c>
      <c r="D471" s="109" t="s">
        <v>47</v>
      </c>
      <c r="E471" s="109" t="s">
        <v>53</v>
      </c>
      <c r="F471" s="113">
        <v>1148</v>
      </c>
      <c r="G471" s="111">
        <v>68</v>
      </c>
      <c r="H471" s="113">
        <v>1632.0000000000002</v>
      </c>
      <c r="I471" s="179">
        <v>0.70299999999999996</v>
      </c>
      <c r="J471" s="111">
        <v>12</v>
      </c>
      <c r="K471" s="111">
        <v>0</v>
      </c>
      <c r="L471" s="113">
        <v>1920</v>
      </c>
      <c r="M471" s="114">
        <v>0.59791666666666665</v>
      </c>
      <c r="N471" s="111">
        <v>0</v>
      </c>
      <c r="O471" s="111">
        <v>0</v>
      </c>
      <c r="P471" s="111">
        <v>4</v>
      </c>
      <c r="Q471" s="111">
        <v>5</v>
      </c>
      <c r="R471" s="111">
        <v>71</v>
      </c>
      <c r="S471" s="111">
        <v>0</v>
      </c>
      <c r="T471" s="113">
        <v>1148</v>
      </c>
      <c r="U471" s="113">
        <v>1704.0000000000002</v>
      </c>
      <c r="V471" s="114">
        <v>0.67370892018779338</v>
      </c>
      <c r="W471" s="118" t="s">
        <v>737</v>
      </c>
    </row>
    <row r="472" spans="1:23" ht="15" x14ac:dyDescent="0.2">
      <c r="A472" s="110">
        <v>609733</v>
      </c>
      <c r="B472" s="111" t="s">
        <v>535</v>
      </c>
      <c r="C472" s="111" t="s">
        <v>52</v>
      </c>
      <c r="D472" s="109" t="s">
        <v>47</v>
      </c>
      <c r="E472" s="109" t="s">
        <v>53</v>
      </c>
      <c r="F472" s="113">
        <v>574</v>
      </c>
      <c r="G472" s="111">
        <v>45</v>
      </c>
      <c r="H472" s="113">
        <v>1080</v>
      </c>
      <c r="I472" s="179">
        <v>0.53100000000000003</v>
      </c>
      <c r="J472" s="111">
        <v>0</v>
      </c>
      <c r="K472" s="111">
        <v>0</v>
      </c>
      <c r="L472" s="113">
        <v>1080</v>
      </c>
      <c r="M472" s="114">
        <v>0.53148148148148144</v>
      </c>
      <c r="N472" s="111">
        <v>4</v>
      </c>
      <c r="O472" s="111">
        <v>0</v>
      </c>
      <c r="P472" s="111">
        <v>1</v>
      </c>
      <c r="Q472" s="111">
        <v>2</v>
      </c>
      <c r="R472" s="111">
        <v>38</v>
      </c>
      <c r="S472" s="111">
        <v>51</v>
      </c>
      <c r="T472" s="113">
        <v>523</v>
      </c>
      <c r="U472" s="113">
        <v>912.00000000000011</v>
      </c>
      <c r="V472" s="114">
        <v>0.57346491228070173</v>
      </c>
      <c r="W472" s="118" t="s">
        <v>737</v>
      </c>
    </row>
    <row r="473" spans="1:23" ht="15" x14ac:dyDescent="0.2">
      <c r="A473" s="73">
        <v>609734</v>
      </c>
      <c r="B473" s="100" t="s">
        <v>539</v>
      </c>
      <c r="C473" s="100" t="s">
        <v>52</v>
      </c>
      <c r="D473" s="70" t="s">
        <v>47</v>
      </c>
      <c r="E473" s="70" t="s">
        <v>119</v>
      </c>
      <c r="F473" s="38">
        <v>4110</v>
      </c>
      <c r="G473" s="100">
        <v>147.5</v>
      </c>
      <c r="H473" s="38">
        <v>3540</v>
      </c>
      <c r="I473" s="179">
        <v>1.161</v>
      </c>
      <c r="J473" s="100">
        <v>0</v>
      </c>
      <c r="K473" s="100">
        <v>0</v>
      </c>
      <c r="L473" s="38">
        <v>3540</v>
      </c>
      <c r="M473" s="37">
        <v>1.1610169491525424</v>
      </c>
      <c r="N473" s="100">
        <v>1</v>
      </c>
      <c r="O473" s="100">
        <v>0</v>
      </c>
      <c r="P473" s="100">
        <v>1</v>
      </c>
      <c r="Q473" s="100">
        <v>6.5</v>
      </c>
      <c r="R473" s="100">
        <v>139</v>
      </c>
      <c r="S473" s="120" t="s">
        <v>736</v>
      </c>
      <c r="T473" s="38">
        <v>4105</v>
      </c>
      <c r="U473" s="38">
        <v>3336</v>
      </c>
      <c r="V473" s="37">
        <v>1.230515587529976</v>
      </c>
      <c r="W473" s="71" t="s">
        <v>738</v>
      </c>
    </row>
    <row r="474" spans="1:23" ht="15" x14ac:dyDescent="0.2">
      <c r="A474" s="69">
        <v>609735</v>
      </c>
      <c r="B474" s="36" t="s">
        <v>546</v>
      </c>
      <c r="C474" s="36" t="s">
        <v>52</v>
      </c>
      <c r="D474" s="70" t="s">
        <v>47</v>
      </c>
      <c r="E474" s="68" t="s">
        <v>53</v>
      </c>
      <c r="F474" s="38">
        <v>181</v>
      </c>
      <c r="G474" s="36">
        <v>83</v>
      </c>
      <c r="H474" s="38">
        <v>1992.0000000000002</v>
      </c>
      <c r="I474" s="179">
        <v>0.09</v>
      </c>
      <c r="J474" s="36">
        <v>0</v>
      </c>
      <c r="K474" s="36">
        <v>0</v>
      </c>
      <c r="L474" s="38">
        <v>1992.0000000000002</v>
      </c>
      <c r="M474" s="37">
        <v>9.0863453815261036E-2</v>
      </c>
      <c r="N474" s="36">
        <v>1</v>
      </c>
      <c r="O474" s="36">
        <v>0</v>
      </c>
      <c r="P474" s="36">
        <v>8</v>
      </c>
      <c r="Q474" s="36">
        <v>7</v>
      </c>
      <c r="R474" s="36">
        <v>67</v>
      </c>
      <c r="S474" s="120" t="s">
        <v>736</v>
      </c>
      <c r="T474" s="38">
        <v>172</v>
      </c>
      <c r="U474" s="38">
        <v>1608</v>
      </c>
      <c r="V474" s="37">
        <v>0.10696517412935323</v>
      </c>
      <c r="W474" s="71" t="s">
        <v>737</v>
      </c>
    </row>
    <row r="475" spans="1:23" ht="15" x14ac:dyDescent="0.2">
      <c r="A475" s="69">
        <v>610394</v>
      </c>
      <c r="B475" s="36" t="s">
        <v>553</v>
      </c>
      <c r="C475" s="36" t="s">
        <v>52</v>
      </c>
      <c r="D475" s="70" t="s">
        <v>47</v>
      </c>
      <c r="E475" s="68" t="s">
        <v>53</v>
      </c>
      <c r="F475" s="38">
        <v>86</v>
      </c>
      <c r="G475" s="36">
        <v>38.5</v>
      </c>
      <c r="H475" s="38">
        <v>924</v>
      </c>
      <c r="I475" s="179">
        <v>9.2999999999999999E-2</v>
      </c>
      <c r="J475" s="36">
        <v>0</v>
      </c>
      <c r="K475" s="36">
        <v>0</v>
      </c>
      <c r="L475" s="38">
        <v>924</v>
      </c>
      <c r="M475" s="37">
        <v>9.3073593073593072E-2</v>
      </c>
      <c r="N475" s="36">
        <v>4</v>
      </c>
      <c r="O475" s="36">
        <v>0</v>
      </c>
      <c r="P475" s="36">
        <v>3</v>
      </c>
      <c r="Q475" s="36">
        <v>1.5</v>
      </c>
      <c r="R475" s="36">
        <v>30</v>
      </c>
      <c r="S475" s="36">
        <v>31</v>
      </c>
      <c r="T475" s="38">
        <v>55</v>
      </c>
      <c r="U475" s="38">
        <v>720</v>
      </c>
      <c r="V475" s="37">
        <v>7.6388888888888895E-2</v>
      </c>
      <c r="W475" s="71" t="s">
        <v>737</v>
      </c>
    </row>
    <row r="476" spans="1:23" ht="15" x14ac:dyDescent="0.2">
      <c r="A476" s="69">
        <v>609737</v>
      </c>
      <c r="B476" s="36" t="s">
        <v>557</v>
      </c>
      <c r="C476" s="36" t="s">
        <v>52</v>
      </c>
      <c r="D476" s="70" t="s">
        <v>47</v>
      </c>
      <c r="E476" s="68" t="s">
        <v>53</v>
      </c>
      <c r="F476" s="38">
        <v>1676</v>
      </c>
      <c r="G476" s="36">
        <v>53</v>
      </c>
      <c r="H476" s="38">
        <v>1272.0000000000002</v>
      </c>
      <c r="I476" s="179">
        <v>1.3169999999999999</v>
      </c>
      <c r="J476" s="36">
        <v>0</v>
      </c>
      <c r="K476" s="36">
        <v>0</v>
      </c>
      <c r="L476" s="38">
        <v>1272.0000000000002</v>
      </c>
      <c r="M476" s="37">
        <v>1.3176100628930816</v>
      </c>
      <c r="N476" s="36">
        <v>2</v>
      </c>
      <c r="O476" s="36">
        <v>0</v>
      </c>
      <c r="P476" s="36">
        <v>2</v>
      </c>
      <c r="Q476" s="36">
        <v>3</v>
      </c>
      <c r="R476" s="36">
        <v>46</v>
      </c>
      <c r="S476" s="36">
        <v>21</v>
      </c>
      <c r="T476" s="38">
        <v>1655</v>
      </c>
      <c r="U476" s="38">
        <v>1104.0000000000002</v>
      </c>
      <c r="V476" s="37">
        <v>1.4990942028985503</v>
      </c>
      <c r="W476" s="71" t="s">
        <v>738</v>
      </c>
    </row>
    <row r="477" spans="1:23" ht="15" x14ac:dyDescent="0.2">
      <c r="A477" s="110">
        <v>609739</v>
      </c>
      <c r="B477" s="111" t="s">
        <v>566</v>
      </c>
      <c r="C477" s="111" t="s">
        <v>52</v>
      </c>
      <c r="D477" s="109" t="s">
        <v>47</v>
      </c>
      <c r="E477" s="109" t="s">
        <v>53</v>
      </c>
      <c r="F477" s="113">
        <v>1541</v>
      </c>
      <c r="G477" s="111">
        <v>55.5</v>
      </c>
      <c r="H477" s="113">
        <v>1332.0000000000002</v>
      </c>
      <c r="I477" s="179">
        <v>1.1559999999999999</v>
      </c>
      <c r="J477" s="111">
        <v>4</v>
      </c>
      <c r="K477" s="111">
        <v>0</v>
      </c>
      <c r="L477" s="113">
        <v>1428</v>
      </c>
      <c r="M477" s="114">
        <v>1.0791316526610644</v>
      </c>
      <c r="N477" s="111">
        <v>2</v>
      </c>
      <c r="O477" s="111">
        <v>0</v>
      </c>
      <c r="P477" s="111">
        <v>0</v>
      </c>
      <c r="Q477" s="111">
        <v>2.5</v>
      </c>
      <c r="R477" s="111">
        <v>55</v>
      </c>
      <c r="S477" s="111">
        <v>21</v>
      </c>
      <c r="T477" s="113">
        <v>1520</v>
      </c>
      <c r="U477" s="113">
        <v>1320</v>
      </c>
      <c r="V477" s="114">
        <v>1.1515151515151516</v>
      </c>
      <c r="W477" s="118" t="s">
        <v>738</v>
      </c>
    </row>
    <row r="478" spans="1:23" ht="15" x14ac:dyDescent="0.2">
      <c r="A478" s="69">
        <v>609740</v>
      </c>
      <c r="B478" s="36" t="s">
        <v>570</v>
      </c>
      <c r="C478" s="36" t="s">
        <v>52</v>
      </c>
      <c r="D478" s="70" t="s">
        <v>47</v>
      </c>
      <c r="E478" s="68" t="s">
        <v>53</v>
      </c>
      <c r="F478" s="38">
        <v>314</v>
      </c>
      <c r="G478" s="36">
        <v>55.5</v>
      </c>
      <c r="H478" s="38">
        <v>1332.0000000000002</v>
      </c>
      <c r="I478" s="179">
        <v>0.23499999999999999</v>
      </c>
      <c r="J478" s="36">
        <v>0</v>
      </c>
      <c r="K478" s="36">
        <v>0</v>
      </c>
      <c r="L478" s="38">
        <v>1332.0000000000002</v>
      </c>
      <c r="M478" s="37">
        <v>0.2357357357357357</v>
      </c>
      <c r="N478" s="36">
        <v>0</v>
      </c>
      <c r="O478" s="36">
        <v>0</v>
      </c>
      <c r="P478" s="36">
        <v>3</v>
      </c>
      <c r="Q478" s="36">
        <v>2.5</v>
      </c>
      <c r="R478" s="36">
        <v>50</v>
      </c>
      <c r="S478" s="36">
        <v>0</v>
      </c>
      <c r="T478" s="38">
        <v>314</v>
      </c>
      <c r="U478" s="38">
        <v>1200</v>
      </c>
      <c r="V478" s="37">
        <v>0.26166666666666666</v>
      </c>
      <c r="W478" s="71" t="s">
        <v>737</v>
      </c>
    </row>
    <row r="479" spans="1:23" ht="15" x14ac:dyDescent="0.2">
      <c r="A479" s="69">
        <v>609693</v>
      </c>
      <c r="B479" s="36" t="s">
        <v>574</v>
      </c>
      <c r="C479" s="36" t="s">
        <v>52</v>
      </c>
      <c r="D479" s="70" t="s">
        <v>47</v>
      </c>
      <c r="E479" s="68" t="s">
        <v>53</v>
      </c>
      <c r="F479" s="38">
        <v>1192</v>
      </c>
      <c r="G479" s="36">
        <v>49</v>
      </c>
      <c r="H479" s="38">
        <v>1176</v>
      </c>
      <c r="I479" s="179">
        <v>1.0129999999999999</v>
      </c>
      <c r="J479" s="36">
        <v>0</v>
      </c>
      <c r="K479" s="36">
        <v>0</v>
      </c>
      <c r="L479" s="38">
        <v>1176</v>
      </c>
      <c r="M479" s="37">
        <v>1.0136054421768708</v>
      </c>
      <c r="N479" s="36">
        <v>4</v>
      </c>
      <c r="O479" s="36">
        <v>0</v>
      </c>
      <c r="P479" s="36">
        <v>0</v>
      </c>
      <c r="Q479" s="36">
        <v>0</v>
      </c>
      <c r="R479" s="36">
        <v>45</v>
      </c>
      <c r="S479" s="36">
        <v>40</v>
      </c>
      <c r="T479" s="38">
        <v>1152</v>
      </c>
      <c r="U479" s="38">
        <v>1080</v>
      </c>
      <c r="V479" s="37">
        <v>1.0666666666666667</v>
      </c>
      <c r="W479" s="71" t="s">
        <v>735</v>
      </c>
    </row>
    <row r="480" spans="1:23" ht="15" x14ac:dyDescent="0.2">
      <c r="A480" s="69">
        <v>609755</v>
      </c>
      <c r="B480" s="36" t="s">
        <v>583</v>
      </c>
      <c r="C480" s="36" t="s">
        <v>52</v>
      </c>
      <c r="D480" s="70" t="s">
        <v>47</v>
      </c>
      <c r="E480" s="68" t="s">
        <v>119</v>
      </c>
      <c r="F480" s="38">
        <v>2143</v>
      </c>
      <c r="G480" s="36">
        <v>88</v>
      </c>
      <c r="H480" s="38">
        <v>2112</v>
      </c>
      <c r="I480" s="179">
        <v>1.014</v>
      </c>
      <c r="J480" s="36">
        <v>0</v>
      </c>
      <c r="K480" s="36">
        <v>0</v>
      </c>
      <c r="L480" s="38">
        <v>2112</v>
      </c>
      <c r="M480" s="37">
        <v>1.0146780303030303</v>
      </c>
      <c r="N480" s="36">
        <v>8</v>
      </c>
      <c r="O480" s="36">
        <v>0</v>
      </c>
      <c r="P480" s="36">
        <v>1</v>
      </c>
      <c r="Q480" s="36">
        <v>11</v>
      </c>
      <c r="R480" s="36">
        <v>68</v>
      </c>
      <c r="S480" s="36">
        <v>89</v>
      </c>
      <c r="T480" s="38">
        <v>2054</v>
      </c>
      <c r="U480" s="38">
        <v>1632.0000000000002</v>
      </c>
      <c r="V480" s="37">
        <v>1.2585784313725488</v>
      </c>
      <c r="W480" s="71" t="s">
        <v>738</v>
      </c>
    </row>
    <row r="481" spans="1:23" ht="15" x14ac:dyDescent="0.2">
      <c r="A481" s="123"/>
      <c r="B481" s="125"/>
      <c r="C481" s="126"/>
      <c r="D481" s="126"/>
      <c r="E481" s="128"/>
      <c r="F481" s="130"/>
      <c r="G481" s="128"/>
      <c r="H481" s="130"/>
      <c r="I481" s="130"/>
      <c r="J481" s="128"/>
      <c r="K481" s="128"/>
      <c r="L481" s="130"/>
      <c r="M481" s="131"/>
      <c r="N481" s="128"/>
      <c r="O481" s="128"/>
      <c r="P481" s="128"/>
      <c r="Q481" s="128"/>
      <c r="R481" s="128">
        <v>0</v>
      </c>
      <c r="S481" s="128"/>
      <c r="T481" s="130"/>
      <c r="U481" s="130"/>
      <c r="V481" s="131"/>
      <c r="W481" s="135"/>
    </row>
    <row r="482" spans="1:23" ht="15" x14ac:dyDescent="0.2">
      <c r="A482" s="75"/>
      <c r="B482" s="81" t="s">
        <v>764</v>
      </c>
      <c r="C482" s="87"/>
      <c r="D482" s="87"/>
      <c r="E482" s="82"/>
      <c r="F482" s="78"/>
      <c r="G482" s="77"/>
      <c r="H482" s="78"/>
      <c r="I482" s="78"/>
      <c r="J482" s="83"/>
      <c r="K482" s="83"/>
      <c r="L482" s="84"/>
      <c r="M482" s="85"/>
      <c r="N482" s="77"/>
      <c r="O482" s="77"/>
      <c r="P482" s="83"/>
      <c r="Q482" s="83"/>
      <c r="R482" s="83"/>
      <c r="S482" s="77"/>
      <c r="T482" s="78"/>
      <c r="U482" s="84"/>
      <c r="V482" s="85"/>
      <c r="W482" s="86"/>
    </row>
    <row r="483" spans="1:23" ht="15" x14ac:dyDescent="0.2">
      <c r="A483" s="69">
        <v>610212</v>
      </c>
      <c r="B483" s="36" t="s">
        <v>301</v>
      </c>
      <c r="C483" s="88" t="s">
        <v>46</v>
      </c>
      <c r="D483" s="88" t="s">
        <v>585</v>
      </c>
      <c r="E483" s="89" t="s">
        <v>586</v>
      </c>
      <c r="F483" s="38">
        <v>242</v>
      </c>
      <c r="G483" s="36" t="s">
        <v>587</v>
      </c>
      <c r="H483" s="38" t="s">
        <v>587</v>
      </c>
      <c r="I483" s="180" t="s">
        <v>587</v>
      </c>
      <c r="J483" s="70"/>
      <c r="K483" s="70"/>
      <c r="L483" s="74" t="s">
        <v>587</v>
      </c>
      <c r="M483" s="72" t="s">
        <v>587</v>
      </c>
      <c r="N483" s="36">
        <v>0</v>
      </c>
      <c r="O483" s="36">
        <v>0</v>
      </c>
      <c r="P483" s="70" t="s">
        <v>587</v>
      </c>
      <c r="Q483" s="70"/>
      <c r="R483" s="70" t="s">
        <v>587</v>
      </c>
      <c r="S483" s="36">
        <v>0</v>
      </c>
      <c r="T483" s="38">
        <v>242</v>
      </c>
      <c r="U483" s="74" t="s">
        <v>587</v>
      </c>
      <c r="V483" s="72" t="s">
        <v>587</v>
      </c>
      <c r="W483" s="90" t="s">
        <v>587</v>
      </c>
    </row>
    <row r="484" spans="1:23" ht="15" x14ac:dyDescent="0.2">
      <c r="A484" s="110">
        <v>609794</v>
      </c>
      <c r="B484" s="111" t="s">
        <v>588</v>
      </c>
      <c r="C484" s="112" t="s">
        <v>46</v>
      </c>
      <c r="D484" s="112" t="s">
        <v>585</v>
      </c>
      <c r="E484" s="111" t="s">
        <v>100</v>
      </c>
      <c r="F484" s="113">
        <v>256</v>
      </c>
      <c r="G484" s="111" t="s">
        <v>587</v>
      </c>
      <c r="H484" s="113" t="s">
        <v>587</v>
      </c>
      <c r="I484" s="180" t="s">
        <v>587</v>
      </c>
      <c r="J484" s="109"/>
      <c r="K484" s="109"/>
      <c r="L484" s="115" t="s">
        <v>587</v>
      </c>
      <c r="M484" s="116" t="s">
        <v>587</v>
      </c>
      <c r="N484" s="111">
        <v>0</v>
      </c>
      <c r="O484" s="111">
        <v>0</v>
      </c>
      <c r="P484" s="109" t="s">
        <v>587</v>
      </c>
      <c r="Q484" s="109"/>
      <c r="R484" s="109" t="s">
        <v>587</v>
      </c>
      <c r="S484" s="111">
        <v>0</v>
      </c>
      <c r="T484" s="113">
        <v>256</v>
      </c>
      <c r="U484" s="115" t="s">
        <v>587</v>
      </c>
      <c r="V484" s="116" t="s">
        <v>587</v>
      </c>
      <c r="W484" s="117" t="s">
        <v>587</v>
      </c>
    </row>
    <row r="485" spans="1:23" ht="15" x14ac:dyDescent="0.2">
      <c r="A485" s="91" t="s">
        <v>739</v>
      </c>
      <c r="B485" s="92" t="s">
        <v>589</v>
      </c>
      <c r="C485" s="93" t="s">
        <v>46</v>
      </c>
      <c r="D485" s="93" t="s">
        <v>585</v>
      </c>
      <c r="E485" s="92" t="s">
        <v>100</v>
      </c>
      <c r="F485" s="95">
        <v>498</v>
      </c>
      <c r="G485" s="94">
        <v>29.5</v>
      </c>
      <c r="H485" s="95">
        <v>660</v>
      </c>
      <c r="I485" s="181">
        <v>0.754</v>
      </c>
      <c r="J485" s="94"/>
      <c r="K485" s="94">
        <v>0</v>
      </c>
      <c r="L485" s="95">
        <v>660</v>
      </c>
      <c r="M485" s="96">
        <v>0.75454545454545452</v>
      </c>
      <c r="N485" s="92">
        <v>0</v>
      </c>
      <c r="O485" s="92">
        <v>0</v>
      </c>
      <c r="P485" s="94">
        <v>0</v>
      </c>
      <c r="Q485" s="94">
        <v>1.5</v>
      </c>
      <c r="R485" s="94">
        <v>28</v>
      </c>
      <c r="S485" s="94">
        <v>0</v>
      </c>
      <c r="T485" s="95">
        <v>498</v>
      </c>
      <c r="U485" s="95">
        <v>630</v>
      </c>
      <c r="V485" s="96">
        <v>0.79047619047619044</v>
      </c>
      <c r="W485" s="98" t="s">
        <v>735</v>
      </c>
    </row>
    <row r="486" spans="1:23" ht="15" x14ac:dyDescent="0.2">
      <c r="A486" s="73">
        <v>609951</v>
      </c>
      <c r="B486" s="100" t="s">
        <v>590</v>
      </c>
      <c r="C486" s="88" t="s">
        <v>46</v>
      </c>
      <c r="D486" s="88" t="s">
        <v>585</v>
      </c>
      <c r="E486" s="100" t="s">
        <v>48</v>
      </c>
      <c r="F486" s="38">
        <v>403</v>
      </c>
      <c r="G486" s="100" t="s">
        <v>587</v>
      </c>
      <c r="H486" s="38" t="s">
        <v>587</v>
      </c>
      <c r="I486" s="180" t="s">
        <v>587</v>
      </c>
      <c r="J486" s="70"/>
      <c r="K486" s="70"/>
      <c r="L486" s="74" t="s">
        <v>587</v>
      </c>
      <c r="M486" s="72" t="s">
        <v>587</v>
      </c>
      <c r="N486" s="100">
        <v>3</v>
      </c>
      <c r="O486" s="100">
        <v>3</v>
      </c>
      <c r="P486" s="70" t="s">
        <v>587</v>
      </c>
      <c r="Q486" s="70"/>
      <c r="R486" s="70" t="s">
        <v>587</v>
      </c>
      <c r="S486" s="100">
        <v>59</v>
      </c>
      <c r="T486" s="38">
        <v>344</v>
      </c>
      <c r="U486" s="74" t="s">
        <v>587</v>
      </c>
      <c r="V486" s="72" t="s">
        <v>587</v>
      </c>
      <c r="W486" s="90" t="s">
        <v>587</v>
      </c>
    </row>
    <row r="487" spans="1:23" ht="15" x14ac:dyDescent="0.2">
      <c r="A487" s="110">
        <v>400076</v>
      </c>
      <c r="B487" s="111" t="s">
        <v>591</v>
      </c>
      <c r="C487" s="112" t="s">
        <v>46</v>
      </c>
      <c r="D487" s="112" t="s">
        <v>585</v>
      </c>
      <c r="E487" s="111" t="s">
        <v>239</v>
      </c>
      <c r="F487" s="113">
        <v>318</v>
      </c>
      <c r="G487" s="111" t="s">
        <v>587</v>
      </c>
      <c r="H487" s="113" t="s">
        <v>587</v>
      </c>
      <c r="I487" s="180" t="s">
        <v>587</v>
      </c>
      <c r="J487" s="109"/>
      <c r="K487" s="109"/>
      <c r="L487" s="115" t="s">
        <v>587</v>
      </c>
      <c r="M487" s="116" t="s">
        <v>587</v>
      </c>
      <c r="N487" s="111">
        <v>0</v>
      </c>
      <c r="O487" s="111">
        <v>0</v>
      </c>
      <c r="P487" s="109" t="s">
        <v>587</v>
      </c>
      <c r="Q487" s="109"/>
      <c r="R487" s="109" t="s">
        <v>587</v>
      </c>
      <c r="S487" s="111">
        <v>0</v>
      </c>
      <c r="T487" s="113">
        <v>318</v>
      </c>
      <c r="U487" s="115" t="s">
        <v>587</v>
      </c>
      <c r="V487" s="116" t="s">
        <v>587</v>
      </c>
      <c r="W487" s="117" t="s">
        <v>587</v>
      </c>
    </row>
    <row r="488" spans="1:23" ht="15" x14ac:dyDescent="0.2">
      <c r="A488" s="91" t="s">
        <v>740</v>
      </c>
      <c r="B488" s="92" t="s">
        <v>593</v>
      </c>
      <c r="C488" s="93" t="s">
        <v>46</v>
      </c>
      <c r="D488" s="93" t="s">
        <v>585</v>
      </c>
      <c r="E488" s="92" t="s">
        <v>48</v>
      </c>
      <c r="F488" s="95">
        <v>721</v>
      </c>
      <c r="G488" s="94">
        <v>47</v>
      </c>
      <c r="H488" s="95">
        <v>1080</v>
      </c>
      <c r="I488" s="181">
        <v>0.66700000000000004</v>
      </c>
      <c r="J488" s="94"/>
      <c r="K488" s="94">
        <v>0</v>
      </c>
      <c r="L488" s="95">
        <v>1080</v>
      </c>
      <c r="M488" s="96">
        <v>0.66759259259259263</v>
      </c>
      <c r="N488" s="92">
        <v>3</v>
      </c>
      <c r="O488" s="92">
        <v>3</v>
      </c>
      <c r="P488" s="94">
        <v>0</v>
      </c>
      <c r="Q488" s="94">
        <v>1</v>
      </c>
      <c r="R488" s="94">
        <v>40</v>
      </c>
      <c r="S488" s="94">
        <v>59</v>
      </c>
      <c r="T488" s="95">
        <v>662</v>
      </c>
      <c r="U488" s="95">
        <v>900</v>
      </c>
      <c r="V488" s="96">
        <v>0.73555555555555552</v>
      </c>
      <c r="W488" s="98" t="s">
        <v>735</v>
      </c>
    </row>
    <row r="489" spans="1:23" ht="15" x14ac:dyDescent="0.2">
      <c r="A489" s="110">
        <v>609922</v>
      </c>
      <c r="B489" s="111" t="s">
        <v>594</v>
      </c>
      <c r="C489" s="112" t="s">
        <v>46</v>
      </c>
      <c r="D489" s="112" t="s">
        <v>585</v>
      </c>
      <c r="E489" s="111" t="s">
        <v>48</v>
      </c>
      <c r="F489" s="113">
        <v>454</v>
      </c>
      <c r="G489" s="111" t="s">
        <v>587</v>
      </c>
      <c r="H489" s="113" t="s">
        <v>587</v>
      </c>
      <c r="I489" s="182" t="s">
        <v>587</v>
      </c>
      <c r="J489" s="109"/>
      <c r="K489" s="109"/>
      <c r="L489" s="115" t="s">
        <v>587</v>
      </c>
      <c r="M489" s="116" t="s">
        <v>587</v>
      </c>
      <c r="N489" s="111">
        <v>3</v>
      </c>
      <c r="O489" s="111">
        <v>7</v>
      </c>
      <c r="P489" s="109" t="s">
        <v>587</v>
      </c>
      <c r="Q489" s="109"/>
      <c r="R489" s="109" t="s">
        <v>587</v>
      </c>
      <c r="S489" s="111">
        <v>131</v>
      </c>
      <c r="T489" s="113">
        <v>323</v>
      </c>
      <c r="U489" s="115" t="s">
        <v>587</v>
      </c>
      <c r="V489" s="116" t="s">
        <v>587</v>
      </c>
      <c r="W489" s="117" t="s">
        <v>587</v>
      </c>
    </row>
    <row r="490" spans="1:23" ht="15" x14ac:dyDescent="0.2">
      <c r="A490" s="110">
        <v>610051</v>
      </c>
      <c r="B490" s="111" t="s">
        <v>595</v>
      </c>
      <c r="C490" s="112" t="s">
        <v>46</v>
      </c>
      <c r="D490" s="112" t="s">
        <v>585</v>
      </c>
      <c r="E490" s="111" t="s">
        <v>242</v>
      </c>
      <c r="F490" s="113">
        <v>468</v>
      </c>
      <c r="G490" s="111" t="s">
        <v>587</v>
      </c>
      <c r="H490" s="113" t="s">
        <v>587</v>
      </c>
      <c r="I490" s="180" t="s">
        <v>587</v>
      </c>
      <c r="J490" s="109"/>
      <c r="K490" s="109"/>
      <c r="L490" s="115" t="s">
        <v>587</v>
      </c>
      <c r="M490" s="116" t="s">
        <v>587</v>
      </c>
      <c r="N490" s="111">
        <v>0</v>
      </c>
      <c r="O490" s="111">
        <v>0</v>
      </c>
      <c r="P490" s="109" t="s">
        <v>587</v>
      </c>
      <c r="Q490" s="109"/>
      <c r="R490" s="109" t="s">
        <v>587</v>
      </c>
      <c r="S490" s="111">
        <v>0</v>
      </c>
      <c r="T490" s="113">
        <v>468</v>
      </c>
      <c r="U490" s="115" t="s">
        <v>587</v>
      </c>
      <c r="V490" s="116" t="s">
        <v>587</v>
      </c>
      <c r="W490" s="117" t="s">
        <v>587</v>
      </c>
    </row>
    <row r="491" spans="1:23" ht="15" x14ac:dyDescent="0.2">
      <c r="A491" s="91" t="s">
        <v>741</v>
      </c>
      <c r="B491" s="92" t="s">
        <v>596</v>
      </c>
      <c r="C491" s="93" t="s">
        <v>46</v>
      </c>
      <c r="D491" s="93" t="s">
        <v>585</v>
      </c>
      <c r="E491" s="92" t="s">
        <v>48</v>
      </c>
      <c r="F491" s="95">
        <v>922</v>
      </c>
      <c r="G491" s="94">
        <v>44</v>
      </c>
      <c r="H491" s="95">
        <v>990</v>
      </c>
      <c r="I491" s="181">
        <v>0.93100000000000005</v>
      </c>
      <c r="J491" s="94"/>
      <c r="K491" s="94">
        <v>7.5</v>
      </c>
      <c r="L491" s="97">
        <v>1170</v>
      </c>
      <c r="M491" s="99">
        <v>0.78800000000000003</v>
      </c>
      <c r="N491" s="92">
        <v>3</v>
      </c>
      <c r="O491" s="92">
        <v>7</v>
      </c>
      <c r="P491" s="94">
        <v>0</v>
      </c>
      <c r="Q491" s="94">
        <v>3.5</v>
      </c>
      <c r="R491" s="94">
        <v>38</v>
      </c>
      <c r="S491" s="94">
        <v>131</v>
      </c>
      <c r="T491" s="95">
        <v>791</v>
      </c>
      <c r="U491" s="95">
        <v>870</v>
      </c>
      <c r="V491" s="96">
        <v>0.90919540229885054</v>
      </c>
      <c r="W491" s="98" t="s">
        <v>735</v>
      </c>
    </row>
    <row r="492" spans="1:23" ht="15" x14ac:dyDescent="0.2">
      <c r="A492" s="69">
        <v>400044</v>
      </c>
      <c r="B492" s="70" t="s">
        <v>597</v>
      </c>
      <c r="C492" s="88" t="s">
        <v>46</v>
      </c>
      <c r="D492" s="88" t="s">
        <v>585</v>
      </c>
      <c r="E492" s="100" t="s">
        <v>100</v>
      </c>
      <c r="F492" s="74">
        <v>374</v>
      </c>
      <c r="G492" s="36">
        <v>35</v>
      </c>
      <c r="H492" s="38">
        <v>780</v>
      </c>
      <c r="I492" s="183">
        <v>0.47899999999999998</v>
      </c>
      <c r="J492" s="36"/>
      <c r="K492" s="36">
        <v>0</v>
      </c>
      <c r="L492" s="38">
        <v>780</v>
      </c>
      <c r="M492" s="37">
        <v>0.4794871794871795</v>
      </c>
      <c r="N492" s="36">
        <v>0</v>
      </c>
      <c r="O492" s="36">
        <v>0</v>
      </c>
      <c r="P492" s="36">
        <v>1</v>
      </c>
      <c r="Q492" s="36"/>
      <c r="R492" s="36">
        <v>34</v>
      </c>
      <c r="S492" s="36">
        <v>0</v>
      </c>
      <c r="T492" s="38">
        <v>374</v>
      </c>
      <c r="U492" s="38">
        <v>780</v>
      </c>
      <c r="V492" s="37">
        <v>0.4794871794871795</v>
      </c>
      <c r="W492" s="71" t="s">
        <v>737</v>
      </c>
    </row>
    <row r="493" spans="1:23" ht="15" x14ac:dyDescent="0.2">
      <c r="A493" s="110">
        <v>610123</v>
      </c>
      <c r="B493" s="111" t="s">
        <v>598</v>
      </c>
      <c r="C493" s="112" t="s">
        <v>46</v>
      </c>
      <c r="D493" s="112" t="s">
        <v>585</v>
      </c>
      <c r="E493" s="111" t="s">
        <v>48</v>
      </c>
      <c r="F493" s="113">
        <v>221</v>
      </c>
      <c r="G493" s="111">
        <v>55</v>
      </c>
      <c r="H493" s="113">
        <v>1260</v>
      </c>
      <c r="I493" s="184">
        <v>0.17499999999999999</v>
      </c>
      <c r="J493" s="111"/>
      <c r="K493" s="111">
        <v>0</v>
      </c>
      <c r="L493" s="113">
        <v>1260</v>
      </c>
      <c r="M493" s="114">
        <v>0.17539682539682538</v>
      </c>
      <c r="N493" s="111">
        <v>2</v>
      </c>
      <c r="O493" s="111">
        <v>2</v>
      </c>
      <c r="P493" s="111">
        <v>6</v>
      </c>
      <c r="Q493" s="111"/>
      <c r="R493" s="111">
        <v>45</v>
      </c>
      <c r="S493" s="111">
        <v>31</v>
      </c>
      <c r="T493" s="113">
        <v>190</v>
      </c>
      <c r="U493" s="113">
        <v>1020</v>
      </c>
      <c r="V493" s="114">
        <v>0.18627450980392157</v>
      </c>
      <c r="W493" s="118" t="s">
        <v>737</v>
      </c>
    </row>
    <row r="494" spans="1:23" ht="15" x14ac:dyDescent="0.2">
      <c r="A494" s="91" t="s">
        <v>742</v>
      </c>
      <c r="B494" s="92" t="s">
        <v>599</v>
      </c>
      <c r="C494" s="93" t="s">
        <v>46</v>
      </c>
      <c r="D494" s="93" t="s">
        <v>585</v>
      </c>
      <c r="E494" s="92" t="s">
        <v>48</v>
      </c>
      <c r="F494" s="95">
        <v>595</v>
      </c>
      <c r="G494" s="94">
        <v>90</v>
      </c>
      <c r="H494" s="95">
        <v>2040</v>
      </c>
      <c r="I494" s="181">
        <v>0.29099999999999998</v>
      </c>
      <c r="J494" s="94"/>
      <c r="K494" s="94">
        <v>0</v>
      </c>
      <c r="L494" s="95">
        <v>2070</v>
      </c>
      <c r="M494" s="96">
        <v>0.28743961352657005</v>
      </c>
      <c r="N494" s="92">
        <v>2</v>
      </c>
      <c r="O494" s="92">
        <v>2</v>
      </c>
      <c r="P494" s="92">
        <v>7</v>
      </c>
      <c r="Q494" s="94">
        <v>0</v>
      </c>
      <c r="R494" s="92">
        <v>79</v>
      </c>
      <c r="S494" s="94">
        <v>31</v>
      </c>
      <c r="T494" s="95">
        <v>564</v>
      </c>
      <c r="U494" s="95">
        <v>1800</v>
      </c>
      <c r="V494" s="96">
        <v>0.31333333333333335</v>
      </c>
      <c r="W494" s="98" t="s">
        <v>737</v>
      </c>
    </row>
    <row r="495" spans="1:23" ht="15" x14ac:dyDescent="0.2">
      <c r="A495" s="69">
        <v>610146</v>
      </c>
      <c r="B495" s="36" t="s">
        <v>600</v>
      </c>
      <c r="C495" s="88" t="s">
        <v>46</v>
      </c>
      <c r="D495" s="88" t="s">
        <v>585</v>
      </c>
      <c r="E495" s="100" t="s">
        <v>48</v>
      </c>
      <c r="F495" s="38">
        <v>219</v>
      </c>
      <c r="G495" s="36" t="s">
        <v>587</v>
      </c>
      <c r="H495" s="38" t="s">
        <v>587</v>
      </c>
      <c r="I495" s="182" t="s">
        <v>587</v>
      </c>
      <c r="J495" s="70"/>
      <c r="K495" s="70"/>
      <c r="L495" s="74" t="s">
        <v>587</v>
      </c>
      <c r="M495" s="72" t="s">
        <v>587</v>
      </c>
      <c r="N495" s="36">
        <v>0</v>
      </c>
      <c r="O495" s="36">
        <v>1</v>
      </c>
      <c r="P495" s="70" t="s">
        <v>587</v>
      </c>
      <c r="Q495" s="70"/>
      <c r="R495" s="70" t="s">
        <v>587</v>
      </c>
      <c r="S495" s="36">
        <v>17</v>
      </c>
      <c r="T495" s="38">
        <v>202</v>
      </c>
      <c r="U495" s="74" t="s">
        <v>587</v>
      </c>
      <c r="V495" s="72" t="s">
        <v>587</v>
      </c>
      <c r="W495" s="90" t="s">
        <v>587</v>
      </c>
    </row>
    <row r="496" spans="1:23" ht="15" x14ac:dyDescent="0.2">
      <c r="A496" s="110">
        <v>400052</v>
      </c>
      <c r="B496" s="109" t="s">
        <v>601</v>
      </c>
      <c r="C496" s="112" t="s">
        <v>52</v>
      </c>
      <c r="D496" s="112" t="s">
        <v>585</v>
      </c>
      <c r="E496" s="111" t="s">
        <v>602</v>
      </c>
      <c r="F496" s="115">
        <v>292</v>
      </c>
      <c r="G496" s="111" t="s">
        <v>587</v>
      </c>
      <c r="H496" s="113" t="s">
        <v>587</v>
      </c>
      <c r="I496" s="180" t="s">
        <v>587</v>
      </c>
      <c r="J496" s="111"/>
      <c r="K496" s="111"/>
      <c r="L496" s="115" t="s">
        <v>587</v>
      </c>
      <c r="M496" s="116" t="s">
        <v>587</v>
      </c>
      <c r="N496" s="111">
        <v>0</v>
      </c>
      <c r="O496" s="111">
        <v>0</v>
      </c>
      <c r="P496" s="109" t="s">
        <v>587</v>
      </c>
      <c r="Q496" s="109"/>
      <c r="R496" s="109" t="s">
        <v>587</v>
      </c>
      <c r="S496" s="111">
        <v>0</v>
      </c>
      <c r="T496" s="113">
        <v>292</v>
      </c>
      <c r="U496" s="115" t="s">
        <v>587</v>
      </c>
      <c r="V496" s="116" t="s">
        <v>587</v>
      </c>
      <c r="W496" s="117" t="s">
        <v>587</v>
      </c>
    </row>
    <row r="497" spans="1:23" ht="15" x14ac:dyDescent="0.2">
      <c r="A497" s="91" t="s">
        <v>743</v>
      </c>
      <c r="B497" s="92" t="s">
        <v>604</v>
      </c>
      <c r="C497" s="93" t="s">
        <v>46</v>
      </c>
      <c r="D497" s="93" t="s">
        <v>585</v>
      </c>
      <c r="E497" s="92" t="s">
        <v>765</v>
      </c>
      <c r="F497" s="95">
        <v>511</v>
      </c>
      <c r="G497" s="94">
        <v>31</v>
      </c>
      <c r="H497" s="95">
        <v>690</v>
      </c>
      <c r="I497" s="181">
        <v>0.74</v>
      </c>
      <c r="J497" s="94"/>
      <c r="K497" s="94">
        <v>0</v>
      </c>
      <c r="L497" s="95">
        <v>690</v>
      </c>
      <c r="M497" s="96">
        <v>0.74057971014492752</v>
      </c>
      <c r="N497" s="92">
        <v>0</v>
      </c>
      <c r="O497" s="92">
        <v>1</v>
      </c>
      <c r="P497" s="94">
        <v>2</v>
      </c>
      <c r="Q497" s="94">
        <v>0</v>
      </c>
      <c r="R497" s="94">
        <v>28</v>
      </c>
      <c r="S497" s="94">
        <v>17</v>
      </c>
      <c r="T497" s="95">
        <v>494</v>
      </c>
      <c r="U497" s="95">
        <v>630</v>
      </c>
      <c r="V497" s="96">
        <v>0.78412698412698412</v>
      </c>
      <c r="W497" s="98" t="s">
        <v>735</v>
      </c>
    </row>
    <row r="498" spans="1:23" ht="15" x14ac:dyDescent="0.2">
      <c r="A498" s="69">
        <v>610017</v>
      </c>
      <c r="B498" s="36" t="s">
        <v>605</v>
      </c>
      <c r="C498" s="88" t="s">
        <v>46</v>
      </c>
      <c r="D498" s="88" t="s">
        <v>585</v>
      </c>
      <c r="E498" s="100" t="s">
        <v>48</v>
      </c>
      <c r="F498" s="38">
        <v>901</v>
      </c>
      <c r="G498" s="36" t="s">
        <v>587</v>
      </c>
      <c r="H498" s="38" t="s">
        <v>587</v>
      </c>
      <c r="I498" s="182" t="s">
        <v>587</v>
      </c>
      <c r="J498" s="70"/>
      <c r="K498" s="70"/>
      <c r="L498" s="74" t="s">
        <v>587</v>
      </c>
      <c r="M498" s="72" t="s">
        <v>587</v>
      </c>
      <c r="N498" s="36">
        <v>3</v>
      </c>
      <c r="O498" s="36">
        <v>5</v>
      </c>
      <c r="P498" s="70" t="s">
        <v>587</v>
      </c>
      <c r="Q498" s="70"/>
      <c r="R498" s="70" t="s">
        <v>587</v>
      </c>
      <c r="S498" s="36">
        <v>79</v>
      </c>
      <c r="T498" s="38">
        <v>822</v>
      </c>
      <c r="U498" s="74" t="s">
        <v>587</v>
      </c>
      <c r="V498" s="72" t="s">
        <v>587</v>
      </c>
      <c r="W498" s="90" t="s">
        <v>587</v>
      </c>
    </row>
    <row r="499" spans="1:23" ht="15" x14ac:dyDescent="0.2">
      <c r="A499" s="110">
        <v>609921</v>
      </c>
      <c r="B499" s="111" t="s">
        <v>606</v>
      </c>
      <c r="C499" s="112" t="s">
        <v>46</v>
      </c>
      <c r="D499" s="112" t="s">
        <v>585</v>
      </c>
      <c r="E499" s="111" t="s">
        <v>48</v>
      </c>
      <c r="F499" s="113">
        <v>248</v>
      </c>
      <c r="G499" s="111" t="s">
        <v>587</v>
      </c>
      <c r="H499" s="113" t="s">
        <v>587</v>
      </c>
      <c r="I499" s="180" t="s">
        <v>587</v>
      </c>
      <c r="J499" s="109"/>
      <c r="K499" s="109"/>
      <c r="L499" s="115" t="s">
        <v>587</v>
      </c>
      <c r="M499" s="116" t="s">
        <v>587</v>
      </c>
      <c r="N499" s="111">
        <v>0</v>
      </c>
      <c r="O499" s="111">
        <v>1</v>
      </c>
      <c r="P499" s="109" t="s">
        <v>587</v>
      </c>
      <c r="Q499" s="109"/>
      <c r="R499" s="109" t="s">
        <v>587</v>
      </c>
      <c r="S499" s="111">
        <v>13</v>
      </c>
      <c r="T499" s="113">
        <v>235</v>
      </c>
      <c r="U499" s="115" t="s">
        <v>587</v>
      </c>
      <c r="V499" s="116" t="s">
        <v>587</v>
      </c>
      <c r="W499" s="117" t="s">
        <v>587</v>
      </c>
    </row>
    <row r="500" spans="1:23" ht="15" x14ac:dyDescent="0.2">
      <c r="A500" s="91" t="s">
        <v>744</v>
      </c>
      <c r="B500" s="92" t="s">
        <v>607</v>
      </c>
      <c r="C500" s="93" t="s">
        <v>46</v>
      </c>
      <c r="D500" s="93" t="s">
        <v>585</v>
      </c>
      <c r="E500" s="92" t="s">
        <v>48</v>
      </c>
      <c r="F500" s="95">
        <v>1149</v>
      </c>
      <c r="G500" s="94">
        <v>81</v>
      </c>
      <c r="H500" s="95">
        <v>1860</v>
      </c>
      <c r="I500" s="181">
        <v>0.61699999999999999</v>
      </c>
      <c r="J500" s="94"/>
      <c r="K500" s="94">
        <v>0</v>
      </c>
      <c r="L500" s="95">
        <v>1860</v>
      </c>
      <c r="M500" s="96">
        <v>0.61774193548387102</v>
      </c>
      <c r="N500" s="92">
        <v>3</v>
      </c>
      <c r="O500" s="92">
        <v>6</v>
      </c>
      <c r="P500" s="94">
        <v>2</v>
      </c>
      <c r="Q500" s="94">
        <v>7</v>
      </c>
      <c r="R500" s="94">
        <v>63</v>
      </c>
      <c r="S500" s="94">
        <v>92</v>
      </c>
      <c r="T500" s="95">
        <v>1057</v>
      </c>
      <c r="U500" s="95">
        <v>1440</v>
      </c>
      <c r="V500" s="96">
        <v>0.73402777777777772</v>
      </c>
      <c r="W500" s="98" t="s">
        <v>735</v>
      </c>
    </row>
    <row r="501" spans="1:23" ht="15" x14ac:dyDescent="0.2">
      <c r="A501" s="73">
        <v>610200</v>
      </c>
      <c r="B501" s="100" t="s">
        <v>608</v>
      </c>
      <c r="C501" s="88" t="s">
        <v>46</v>
      </c>
      <c r="D501" s="88" t="s">
        <v>585</v>
      </c>
      <c r="E501" s="100" t="s">
        <v>48</v>
      </c>
      <c r="F501" s="38">
        <v>290</v>
      </c>
      <c r="G501" s="100" t="s">
        <v>587</v>
      </c>
      <c r="H501" s="38" t="s">
        <v>587</v>
      </c>
      <c r="I501" s="38" t="s">
        <v>587</v>
      </c>
      <c r="J501" s="70"/>
      <c r="K501" s="70"/>
      <c r="L501" s="74" t="s">
        <v>587</v>
      </c>
      <c r="M501" s="72" t="s">
        <v>587</v>
      </c>
      <c r="N501" s="100">
        <v>5</v>
      </c>
      <c r="O501" s="100">
        <v>2</v>
      </c>
      <c r="P501" s="70" t="s">
        <v>587</v>
      </c>
      <c r="Q501" s="70"/>
      <c r="R501" s="70" t="s">
        <v>587</v>
      </c>
      <c r="S501" s="100">
        <v>68</v>
      </c>
      <c r="T501" s="38">
        <v>222</v>
      </c>
      <c r="U501" s="74" t="s">
        <v>587</v>
      </c>
      <c r="V501" s="72" t="s">
        <v>587</v>
      </c>
      <c r="W501" s="90" t="s">
        <v>587</v>
      </c>
    </row>
    <row r="502" spans="1:23" ht="15" x14ac:dyDescent="0.2">
      <c r="A502" s="69">
        <v>400107</v>
      </c>
      <c r="B502" s="36" t="s">
        <v>609</v>
      </c>
      <c r="C502" s="88" t="s">
        <v>46</v>
      </c>
      <c r="D502" s="88" t="s">
        <v>585</v>
      </c>
      <c r="E502" s="100" t="s">
        <v>100</v>
      </c>
      <c r="F502" s="38">
        <v>428</v>
      </c>
      <c r="G502" s="36" t="s">
        <v>587</v>
      </c>
      <c r="H502" s="38" t="s">
        <v>587</v>
      </c>
      <c r="I502" s="38" t="s">
        <v>587</v>
      </c>
      <c r="J502" s="70"/>
      <c r="K502" s="70"/>
      <c r="L502" s="74" t="s">
        <v>587</v>
      </c>
      <c r="M502" s="72" t="s">
        <v>587</v>
      </c>
      <c r="N502" s="36">
        <v>0</v>
      </c>
      <c r="O502" s="36">
        <v>0</v>
      </c>
      <c r="P502" s="70" t="s">
        <v>587</v>
      </c>
      <c r="Q502" s="70"/>
      <c r="R502" s="70" t="s">
        <v>587</v>
      </c>
      <c r="S502" s="36">
        <v>0</v>
      </c>
      <c r="T502" s="38">
        <v>428</v>
      </c>
      <c r="U502" s="74" t="s">
        <v>587</v>
      </c>
      <c r="V502" s="72" t="s">
        <v>587</v>
      </c>
      <c r="W502" s="90" t="s">
        <v>587</v>
      </c>
    </row>
    <row r="503" spans="1:23" ht="15" x14ac:dyDescent="0.2">
      <c r="A503" s="91" t="s">
        <v>745</v>
      </c>
      <c r="B503" s="92" t="s">
        <v>610</v>
      </c>
      <c r="C503" s="93" t="s">
        <v>46</v>
      </c>
      <c r="D503" s="93" t="s">
        <v>585</v>
      </c>
      <c r="E503" s="92" t="s">
        <v>48</v>
      </c>
      <c r="F503" s="95">
        <v>718</v>
      </c>
      <c r="G503" s="94">
        <v>54</v>
      </c>
      <c r="H503" s="95">
        <v>1230</v>
      </c>
      <c r="I503" s="179">
        <v>0.58299999999999996</v>
      </c>
      <c r="J503" s="94">
        <v>0</v>
      </c>
      <c r="K503" s="94">
        <v>0</v>
      </c>
      <c r="L503" s="95">
        <v>1230</v>
      </c>
      <c r="M503" s="96">
        <v>0.58373983739837398</v>
      </c>
      <c r="N503" s="92">
        <v>5</v>
      </c>
      <c r="O503" s="92">
        <v>2</v>
      </c>
      <c r="P503" s="94">
        <v>5</v>
      </c>
      <c r="Q503" s="94">
        <v>1</v>
      </c>
      <c r="R503" s="94">
        <v>41</v>
      </c>
      <c r="S503" s="94">
        <v>68</v>
      </c>
      <c r="T503" s="95">
        <v>650</v>
      </c>
      <c r="U503" s="95">
        <v>930</v>
      </c>
      <c r="V503" s="96">
        <v>0.69892473118279574</v>
      </c>
      <c r="W503" s="98" t="s">
        <v>735</v>
      </c>
    </row>
    <row r="504" spans="1:23" ht="15" x14ac:dyDescent="0.2">
      <c r="A504" s="75"/>
      <c r="B504" s="76"/>
      <c r="C504" s="87"/>
      <c r="D504" s="87"/>
      <c r="E504" s="77"/>
      <c r="F504" s="78"/>
      <c r="G504" s="77"/>
      <c r="H504" s="78"/>
      <c r="I504" s="77"/>
      <c r="J504" s="77"/>
      <c r="K504" s="77"/>
      <c r="L504" s="78"/>
      <c r="M504" s="79"/>
      <c r="N504" s="77"/>
      <c r="O504" s="77"/>
      <c r="P504" s="77"/>
      <c r="Q504" s="77"/>
      <c r="R504" s="77"/>
      <c r="S504" s="77"/>
      <c r="T504" s="78"/>
      <c r="U504" s="78"/>
      <c r="V504" s="79"/>
      <c r="W504" s="80"/>
    </row>
    <row r="505" spans="1:23" ht="15" x14ac:dyDescent="0.2">
      <c r="A505" s="122"/>
      <c r="B505" s="124" t="s">
        <v>766</v>
      </c>
      <c r="C505" s="121"/>
      <c r="D505" s="121"/>
      <c r="E505" s="127"/>
      <c r="F505" s="129"/>
      <c r="G505" s="127"/>
      <c r="H505" s="129"/>
      <c r="I505" s="121"/>
      <c r="J505" s="121"/>
      <c r="K505" s="121"/>
      <c r="L505" s="132"/>
      <c r="M505" s="133"/>
      <c r="N505" s="127"/>
      <c r="O505" s="127"/>
      <c r="P505" s="121"/>
      <c r="Q505" s="121"/>
      <c r="R505" s="121"/>
      <c r="S505" s="127"/>
      <c r="T505" s="129"/>
      <c r="U505" s="132"/>
      <c r="V505" s="133"/>
      <c r="W505" s="134"/>
    </row>
    <row r="506" spans="1:23" ht="15" x14ac:dyDescent="0.2">
      <c r="A506" s="73">
        <v>610323</v>
      </c>
      <c r="B506" s="100" t="s">
        <v>611</v>
      </c>
      <c r="C506" s="88" t="s">
        <v>52</v>
      </c>
      <c r="D506" s="88" t="s">
        <v>585</v>
      </c>
      <c r="E506" s="100" t="s">
        <v>53</v>
      </c>
      <c r="F506" s="38">
        <v>189</v>
      </c>
      <c r="G506" s="100" t="s">
        <v>587</v>
      </c>
      <c r="H506" s="38" t="s">
        <v>587</v>
      </c>
      <c r="I506" s="180" t="s">
        <v>587</v>
      </c>
      <c r="J506" s="70"/>
      <c r="K506" s="70"/>
      <c r="L506" s="74" t="s">
        <v>587</v>
      </c>
      <c r="M506" s="72" t="s">
        <v>587</v>
      </c>
      <c r="N506" s="100">
        <v>2</v>
      </c>
      <c r="O506" s="100">
        <v>0</v>
      </c>
      <c r="P506" s="70" t="s">
        <v>587</v>
      </c>
      <c r="Q506" s="70"/>
      <c r="R506" s="70" t="s">
        <v>587</v>
      </c>
      <c r="S506" s="100">
        <v>13</v>
      </c>
      <c r="T506" s="38">
        <v>176</v>
      </c>
      <c r="U506" s="74" t="s">
        <v>587</v>
      </c>
      <c r="V506" s="72" t="s">
        <v>587</v>
      </c>
      <c r="W506" s="90" t="s">
        <v>587</v>
      </c>
    </row>
    <row r="507" spans="1:23" ht="15" x14ac:dyDescent="0.2">
      <c r="A507" s="73">
        <v>400157</v>
      </c>
      <c r="B507" s="100" t="s">
        <v>612</v>
      </c>
      <c r="C507" s="88" t="s">
        <v>52</v>
      </c>
      <c r="D507" s="88" t="s">
        <v>585</v>
      </c>
      <c r="E507" s="100" t="s">
        <v>53</v>
      </c>
      <c r="F507" s="38">
        <v>254</v>
      </c>
      <c r="G507" s="100" t="s">
        <v>587</v>
      </c>
      <c r="H507" s="38" t="s">
        <v>587</v>
      </c>
      <c r="I507" s="180" t="s">
        <v>587</v>
      </c>
      <c r="J507" s="70"/>
      <c r="K507" s="70"/>
      <c r="L507" s="74" t="s">
        <v>587</v>
      </c>
      <c r="M507" s="72" t="s">
        <v>587</v>
      </c>
      <c r="N507" s="100">
        <v>0</v>
      </c>
      <c r="O507" s="100">
        <v>0</v>
      </c>
      <c r="P507" s="70" t="s">
        <v>587</v>
      </c>
      <c r="Q507" s="70"/>
      <c r="R507" s="70" t="s">
        <v>587</v>
      </c>
      <c r="S507" s="100">
        <v>0</v>
      </c>
      <c r="T507" s="38">
        <v>254</v>
      </c>
      <c r="U507" s="74" t="s">
        <v>587</v>
      </c>
      <c r="V507" s="72" t="s">
        <v>587</v>
      </c>
      <c r="W507" s="90" t="s">
        <v>587</v>
      </c>
    </row>
    <row r="508" spans="1:23" ht="15" x14ac:dyDescent="0.2">
      <c r="A508" s="91" t="s">
        <v>746</v>
      </c>
      <c r="B508" s="92" t="s">
        <v>613</v>
      </c>
      <c r="C508" s="93" t="s">
        <v>52</v>
      </c>
      <c r="D508" s="93" t="s">
        <v>585</v>
      </c>
      <c r="E508" s="94" t="s">
        <v>53</v>
      </c>
      <c r="F508" s="95">
        <v>443</v>
      </c>
      <c r="G508" s="94">
        <v>90.5</v>
      </c>
      <c r="H508" s="95">
        <v>2172</v>
      </c>
      <c r="I508" s="181">
        <v>0.20300000000000001</v>
      </c>
      <c r="J508" s="94">
        <v>0</v>
      </c>
      <c r="K508" s="94">
        <v>0</v>
      </c>
      <c r="L508" s="95">
        <v>2172</v>
      </c>
      <c r="M508" s="96">
        <v>0.20395948434622468</v>
      </c>
      <c r="N508" s="94">
        <v>2</v>
      </c>
      <c r="O508" s="94">
        <v>0</v>
      </c>
      <c r="P508" s="94">
        <v>9</v>
      </c>
      <c r="Q508" s="94">
        <v>3.5</v>
      </c>
      <c r="R508" s="94">
        <v>76</v>
      </c>
      <c r="S508" s="94">
        <v>13</v>
      </c>
      <c r="T508" s="95">
        <v>430</v>
      </c>
      <c r="U508" s="95">
        <v>1824.0000000000002</v>
      </c>
      <c r="V508" s="96">
        <v>0.2357456140350877</v>
      </c>
      <c r="W508" s="98" t="s">
        <v>737</v>
      </c>
    </row>
    <row r="509" spans="1:23" ht="15" x14ac:dyDescent="0.2">
      <c r="A509" s="73">
        <v>610381</v>
      </c>
      <c r="B509" s="100" t="s">
        <v>614</v>
      </c>
      <c r="C509" s="88" t="s">
        <v>52</v>
      </c>
      <c r="D509" s="88" t="s">
        <v>585</v>
      </c>
      <c r="E509" s="100" t="s">
        <v>53</v>
      </c>
      <c r="F509" s="38">
        <v>61</v>
      </c>
      <c r="G509" s="100" t="s">
        <v>587</v>
      </c>
      <c r="H509" s="38" t="s">
        <v>587</v>
      </c>
      <c r="I509" s="182" t="s">
        <v>587</v>
      </c>
      <c r="J509" s="70"/>
      <c r="K509" s="70"/>
      <c r="L509" s="74" t="s">
        <v>587</v>
      </c>
      <c r="M509" s="72" t="s">
        <v>587</v>
      </c>
      <c r="N509" s="100">
        <v>1</v>
      </c>
      <c r="O509" s="100">
        <v>0</v>
      </c>
      <c r="P509" s="70" t="s">
        <v>587</v>
      </c>
      <c r="Q509" s="70"/>
      <c r="R509" s="70" t="s">
        <v>587</v>
      </c>
      <c r="S509" s="100">
        <v>13</v>
      </c>
      <c r="T509" s="38">
        <v>48</v>
      </c>
      <c r="U509" s="74" t="s">
        <v>587</v>
      </c>
      <c r="V509" s="72" t="s">
        <v>587</v>
      </c>
      <c r="W509" s="90" t="s">
        <v>587</v>
      </c>
    </row>
    <row r="510" spans="1:23" ht="15" x14ac:dyDescent="0.2">
      <c r="A510" s="110">
        <v>610380</v>
      </c>
      <c r="B510" s="111" t="s">
        <v>615</v>
      </c>
      <c r="C510" s="112" t="s">
        <v>52</v>
      </c>
      <c r="D510" s="112" t="s">
        <v>585</v>
      </c>
      <c r="E510" s="111" t="s">
        <v>53</v>
      </c>
      <c r="F510" s="113">
        <v>63</v>
      </c>
      <c r="G510" s="111" t="s">
        <v>587</v>
      </c>
      <c r="H510" s="113" t="s">
        <v>587</v>
      </c>
      <c r="I510" s="180" t="s">
        <v>587</v>
      </c>
      <c r="J510" s="109"/>
      <c r="K510" s="109"/>
      <c r="L510" s="115" t="s">
        <v>587</v>
      </c>
      <c r="M510" s="116" t="s">
        <v>587</v>
      </c>
      <c r="N510" s="111">
        <v>0</v>
      </c>
      <c r="O510" s="111">
        <v>0</v>
      </c>
      <c r="P510" s="109" t="s">
        <v>587</v>
      </c>
      <c r="Q510" s="109"/>
      <c r="R510" s="109" t="s">
        <v>587</v>
      </c>
      <c r="S510" s="111">
        <v>0</v>
      </c>
      <c r="T510" s="113">
        <v>63</v>
      </c>
      <c r="U510" s="115" t="s">
        <v>587</v>
      </c>
      <c r="V510" s="116" t="s">
        <v>587</v>
      </c>
      <c r="W510" s="117" t="s">
        <v>587</v>
      </c>
    </row>
    <row r="511" spans="1:23" ht="15" x14ac:dyDescent="0.2">
      <c r="A511" s="91" t="s">
        <v>747</v>
      </c>
      <c r="B511" s="92" t="s">
        <v>616</v>
      </c>
      <c r="C511" s="93" t="s">
        <v>52</v>
      </c>
      <c r="D511" s="93" t="s">
        <v>585</v>
      </c>
      <c r="E511" s="94" t="s">
        <v>53</v>
      </c>
      <c r="F511" s="95">
        <v>124</v>
      </c>
      <c r="G511" s="94">
        <v>95.5</v>
      </c>
      <c r="H511" s="95">
        <v>2292</v>
      </c>
      <c r="I511" s="181">
        <v>5.3999999999999999E-2</v>
      </c>
      <c r="J511" s="94">
        <v>0</v>
      </c>
      <c r="K511" s="94">
        <v>0</v>
      </c>
      <c r="L511" s="95">
        <v>2292</v>
      </c>
      <c r="M511" s="96">
        <v>5.4101221640488653E-2</v>
      </c>
      <c r="N511" s="94">
        <v>1</v>
      </c>
      <c r="O511" s="94">
        <v>0</v>
      </c>
      <c r="P511" s="94">
        <v>4</v>
      </c>
      <c r="Q511" s="94">
        <v>1.5</v>
      </c>
      <c r="R511" s="94">
        <v>89</v>
      </c>
      <c r="S511" s="94">
        <v>13</v>
      </c>
      <c r="T511" s="95">
        <v>111</v>
      </c>
      <c r="U511" s="95">
        <v>2136</v>
      </c>
      <c r="V511" s="96">
        <v>5.1966292134831463E-2</v>
      </c>
      <c r="W511" s="98" t="s">
        <v>737</v>
      </c>
    </row>
    <row r="512" spans="1:23" ht="15" x14ac:dyDescent="0.2">
      <c r="A512" s="69">
        <v>610340</v>
      </c>
      <c r="B512" s="36" t="s">
        <v>617</v>
      </c>
      <c r="C512" s="88" t="s">
        <v>52</v>
      </c>
      <c r="D512" s="88" t="s">
        <v>585</v>
      </c>
      <c r="E512" s="100" t="s">
        <v>53</v>
      </c>
      <c r="F512" s="38">
        <v>562</v>
      </c>
      <c r="G512" s="36">
        <v>10</v>
      </c>
      <c r="H512" s="38">
        <v>240</v>
      </c>
      <c r="I512" s="183">
        <v>2.3410000000000002</v>
      </c>
      <c r="J512" s="100">
        <v>0</v>
      </c>
      <c r="K512" s="100">
        <v>21.5</v>
      </c>
      <c r="L512" s="38">
        <v>756.00000000000011</v>
      </c>
      <c r="M512" s="37">
        <v>0.74338624338624326</v>
      </c>
      <c r="N512" s="36">
        <v>0</v>
      </c>
      <c r="O512" s="36">
        <v>0</v>
      </c>
      <c r="P512" s="100">
        <v>1</v>
      </c>
      <c r="Q512" s="100">
        <v>1.5</v>
      </c>
      <c r="R512" s="100">
        <v>29</v>
      </c>
      <c r="S512" s="36">
        <v>0</v>
      </c>
      <c r="T512" s="38">
        <v>562</v>
      </c>
      <c r="U512" s="38">
        <v>696.00000000000011</v>
      </c>
      <c r="V512" s="37">
        <v>0.80747126436781591</v>
      </c>
      <c r="W512" s="71" t="s">
        <v>735</v>
      </c>
    </row>
    <row r="513" spans="1:23" ht="15" x14ac:dyDescent="0.2">
      <c r="A513" s="110">
        <v>610248</v>
      </c>
      <c r="B513" s="111" t="s">
        <v>618</v>
      </c>
      <c r="C513" s="112" t="s">
        <v>46</v>
      </c>
      <c r="D513" s="112" t="s">
        <v>585</v>
      </c>
      <c r="E513" s="111" t="s">
        <v>48</v>
      </c>
      <c r="F513" s="113">
        <v>561</v>
      </c>
      <c r="G513" s="111">
        <v>0</v>
      </c>
      <c r="H513" s="113">
        <v>0</v>
      </c>
      <c r="I513" s="180" t="s">
        <v>587</v>
      </c>
      <c r="J513" s="111">
        <v>0</v>
      </c>
      <c r="K513" s="111">
        <v>27.5</v>
      </c>
      <c r="L513" s="113">
        <v>630</v>
      </c>
      <c r="M513" s="114">
        <v>0.89047619047619042</v>
      </c>
      <c r="N513" s="111">
        <v>0</v>
      </c>
      <c r="O513" s="111">
        <v>3</v>
      </c>
      <c r="P513" s="111">
        <v>0</v>
      </c>
      <c r="Q513" s="111">
        <v>1.5</v>
      </c>
      <c r="R513" s="111">
        <v>24</v>
      </c>
      <c r="S513" s="111">
        <v>57</v>
      </c>
      <c r="T513" s="113">
        <v>504</v>
      </c>
      <c r="U513" s="113">
        <v>540</v>
      </c>
      <c r="V513" s="114">
        <v>0.93333333333333335</v>
      </c>
      <c r="W513" s="118" t="s">
        <v>735</v>
      </c>
    </row>
    <row r="514" spans="1:23" ht="15" x14ac:dyDescent="0.2">
      <c r="A514" s="91" t="s">
        <v>748</v>
      </c>
      <c r="B514" s="92" t="s">
        <v>619</v>
      </c>
      <c r="C514" s="93" t="s">
        <v>52</v>
      </c>
      <c r="D514" s="93" t="s">
        <v>585</v>
      </c>
      <c r="E514" s="92" t="s">
        <v>765</v>
      </c>
      <c r="F514" s="95">
        <v>1123</v>
      </c>
      <c r="G514" s="94">
        <v>10</v>
      </c>
      <c r="H514" s="95">
        <v>240</v>
      </c>
      <c r="I514" s="181">
        <v>4.6790000000000003</v>
      </c>
      <c r="J514" s="94">
        <v>0</v>
      </c>
      <c r="K514" s="94">
        <v>49</v>
      </c>
      <c r="L514" s="95">
        <v>1440</v>
      </c>
      <c r="M514" s="96">
        <v>0.77986111111111112</v>
      </c>
      <c r="N514" s="94">
        <v>0</v>
      </c>
      <c r="O514" s="94">
        <v>3</v>
      </c>
      <c r="P514" s="94">
        <v>1</v>
      </c>
      <c r="Q514" s="94">
        <v>3</v>
      </c>
      <c r="R514" s="94">
        <v>53</v>
      </c>
      <c r="S514" s="94">
        <v>57</v>
      </c>
      <c r="T514" s="95">
        <v>1066</v>
      </c>
      <c r="U514" s="95">
        <v>1236</v>
      </c>
      <c r="V514" s="96">
        <v>0.86245954692556637</v>
      </c>
      <c r="W514" s="98" t="s">
        <v>735</v>
      </c>
    </row>
    <row r="515" spans="1:23" ht="15" x14ac:dyDescent="0.2">
      <c r="A515" s="73">
        <v>610499</v>
      </c>
      <c r="B515" s="100" t="s">
        <v>620</v>
      </c>
      <c r="C515" s="88" t="s">
        <v>52</v>
      </c>
      <c r="D515" s="88" t="s">
        <v>585</v>
      </c>
      <c r="E515" s="100" t="s">
        <v>53</v>
      </c>
      <c r="F515" s="38">
        <v>251</v>
      </c>
      <c r="G515" s="100" t="s">
        <v>587</v>
      </c>
      <c r="H515" s="38" t="s">
        <v>587</v>
      </c>
      <c r="I515" s="182" t="s">
        <v>587</v>
      </c>
      <c r="J515" s="70"/>
      <c r="K515" s="70"/>
      <c r="L515" s="74" t="s">
        <v>587</v>
      </c>
      <c r="M515" s="72" t="s">
        <v>587</v>
      </c>
      <c r="N515" s="100">
        <v>0</v>
      </c>
      <c r="O515" s="100">
        <v>0</v>
      </c>
      <c r="P515" s="70" t="s">
        <v>587</v>
      </c>
      <c r="Q515" s="70"/>
      <c r="R515" s="70" t="s">
        <v>587</v>
      </c>
      <c r="S515" s="100">
        <v>0</v>
      </c>
      <c r="T515" s="38">
        <v>251</v>
      </c>
      <c r="U515" s="74" t="s">
        <v>587</v>
      </c>
      <c r="V515" s="72" t="s">
        <v>587</v>
      </c>
      <c r="W515" s="90" t="s">
        <v>587</v>
      </c>
    </row>
    <row r="516" spans="1:23" ht="15" x14ac:dyDescent="0.2">
      <c r="A516" s="110">
        <v>400059</v>
      </c>
      <c r="B516" s="111" t="s">
        <v>621</v>
      </c>
      <c r="C516" s="112" t="s">
        <v>52</v>
      </c>
      <c r="D516" s="112" t="s">
        <v>585</v>
      </c>
      <c r="E516" s="111" t="s">
        <v>53</v>
      </c>
      <c r="F516" s="113">
        <v>477</v>
      </c>
      <c r="G516" s="111" t="s">
        <v>587</v>
      </c>
      <c r="H516" s="113" t="s">
        <v>587</v>
      </c>
      <c r="I516" s="180" t="s">
        <v>587</v>
      </c>
      <c r="J516" s="111"/>
      <c r="K516" s="111"/>
      <c r="L516" s="115" t="s">
        <v>587</v>
      </c>
      <c r="M516" s="116" t="s">
        <v>587</v>
      </c>
      <c r="N516" s="111">
        <v>0</v>
      </c>
      <c r="O516" s="111">
        <v>0</v>
      </c>
      <c r="P516" s="109" t="s">
        <v>587</v>
      </c>
      <c r="Q516" s="109"/>
      <c r="R516" s="109" t="s">
        <v>587</v>
      </c>
      <c r="S516" s="111">
        <v>0</v>
      </c>
      <c r="T516" s="113">
        <v>477</v>
      </c>
      <c r="U516" s="115" t="s">
        <v>587</v>
      </c>
      <c r="V516" s="116" t="s">
        <v>587</v>
      </c>
      <c r="W516" s="117" t="s">
        <v>587</v>
      </c>
    </row>
    <row r="517" spans="1:23" ht="15" x14ac:dyDescent="0.2">
      <c r="A517" s="91" t="s">
        <v>749</v>
      </c>
      <c r="B517" s="92" t="s">
        <v>622</v>
      </c>
      <c r="C517" s="93" t="s">
        <v>52</v>
      </c>
      <c r="D517" s="93" t="s">
        <v>585</v>
      </c>
      <c r="E517" s="94" t="s">
        <v>53</v>
      </c>
      <c r="F517" s="95">
        <v>728</v>
      </c>
      <c r="G517" s="94">
        <v>56.5</v>
      </c>
      <c r="H517" s="95">
        <v>1356</v>
      </c>
      <c r="I517" s="181">
        <v>0.53600000000000003</v>
      </c>
      <c r="J517" s="94">
        <v>0</v>
      </c>
      <c r="K517" s="94">
        <v>0</v>
      </c>
      <c r="L517" s="95">
        <v>1356</v>
      </c>
      <c r="M517" s="96">
        <v>0.53687315634218291</v>
      </c>
      <c r="N517" s="94">
        <v>0</v>
      </c>
      <c r="O517" s="94">
        <v>0</v>
      </c>
      <c r="P517" s="94">
        <v>0</v>
      </c>
      <c r="Q517" s="94">
        <v>6.5</v>
      </c>
      <c r="R517" s="94">
        <v>50</v>
      </c>
      <c r="S517" s="94">
        <v>0</v>
      </c>
      <c r="T517" s="95">
        <v>728</v>
      </c>
      <c r="U517" s="95">
        <v>1200</v>
      </c>
      <c r="V517" s="96">
        <v>0.60666666666666669</v>
      </c>
      <c r="W517" s="98" t="s">
        <v>737</v>
      </c>
    </row>
    <row r="518" spans="1:23" ht="15" x14ac:dyDescent="0.2">
      <c r="A518" s="73">
        <v>609761</v>
      </c>
      <c r="B518" s="100" t="s">
        <v>623</v>
      </c>
      <c r="C518" s="88" t="s">
        <v>52</v>
      </c>
      <c r="D518" s="88" t="s">
        <v>585</v>
      </c>
      <c r="E518" s="100" t="s">
        <v>53</v>
      </c>
      <c r="F518" s="38">
        <v>319</v>
      </c>
      <c r="G518" s="100" t="s">
        <v>587</v>
      </c>
      <c r="H518" s="38" t="s">
        <v>587</v>
      </c>
      <c r="I518" s="182" t="s">
        <v>587</v>
      </c>
      <c r="J518" s="70"/>
      <c r="K518" s="70"/>
      <c r="L518" s="74" t="s">
        <v>587</v>
      </c>
      <c r="M518" s="72" t="s">
        <v>587</v>
      </c>
      <c r="N518" s="100">
        <v>1</v>
      </c>
      <c r="O518" s="100">
        <v>0</v>
      </c>
      <c r="P518" s="70" t="s">
        <v>587</v>
      </c>
      <c r="Q518" s="70"/>
      <c r="R518" s="70" t="s">
        <v>587</v>
      </c>
      <c r="S518" s="100">
        <v>12</v>
      </c>
      <c r="T518" s="38">
        <v>307</v>
      </c>
      <c r="U518" s="74" t="s">
        <v>587</v>
      </c>
      <c r="V518" s="72" t="s">
        <v>587</v>
      </c>
      <c r="W518" s="90" t="s">
        <v>587</v>
      </c>
    </row>
    <row r="519" spans="1:23" ht="15" x14ac:dyDescent="0.2">
      <c r="A519" s="110">
        <v>400156</v>
      </c>
      <c r="B519" s="111" t="s">
        <v>624</v>
      </c>
      <c r="C519" s="112" t="s">
        <v>52</v>
      </c>
      <c r="D519" s="112" t="s">
        <v>585</v>
      </c>
      <c r="E519" s="111" t="s">
        <v>53</v>
      </c>
      <c r="F519" s="113">
        <v>628</v>
      </c>
      <c r="G519" s="111" t="s">
        <v>587</v>
      </c>
      <c r="H519" s="113" t="s">
        <v>587</v>
      </c>
      <c r="I519" s="180" t="s">
        <v>587</v>
      </c>
      <c r="J519" s="111"/>
      <c r="K519" s="111"/>
      <c r="L519" s="115" t="s">
        <v>587</v>
      </c>
      <c r="M519" s="116" t="s">
        <v>587</v>
      </c>
      <c r="N519" s="111">
        <v>0</v>
      </c>
      <c r="O519" s="111">
        <v>0</v>
      </c>
      <c r="P519" s="109" t="s">
        <v>587</v>
      </c>
      <c r="Q519" s="109"/>
      <c r="R519" s="109" t="s">
        <v>587</v>
      </c>
      <c r="S519" s="111">
        <v>0</v>
      </c>
      <c r="T519" s="113">
        <v>628</v>
      </c>
      <c r="U519" s="115" t="s">
        <v>587</v>
      </c>
      <c r="V519" s="116" t="s">
        <v>587</v>
      </c>
      <c r="W519" s="117" t="s">
        <v>587</v>
      </c>
    </row>
    <row r="520" spans="1:23" ht="15" x14ac:dyDescent="0.2">
      <c r="A520" s="91" t="s">
        <v>750</v>
      </c>
      <c r="B520" s="92" t="s">
        <v>625</v>
      </c>
      <c r="C520" s="92" t="s">
        <v>52</v>
      </c>
      <c r="D520" s="93" t="s">
        <v>585</v>
      </c>
      <c r="E520" s="94" t="s">
        <v>53</v>
      </c>
      <c r="F520" s="95">
        <v>947</v>
      </c>
      <c r="G520" s="94">
        <v>68.5</v>
      </c>
      <c r="H520" s="95">
        <v>1644.0000000000002</v>
      </c>
      <c r="I520" s="181">
        <v>0.57599999999999996</v>
      </c>
      <c r="J520" s="94">
        <v>0</v>
      </c>
      <c r="K520" s="94">
        <v>0</v>
      </c>
      <c r="L520" s="95">
        <v>1644.0000000000002</v>
      </c>
      <c r="M520" s="96">
        <v>0.57603406326034057</v>
      </c>
      <c r="N520" s="94">
        <v>1</v>
      </c>
      <c r="O520" s="94">
        <v>0</v>
      </c>
      <c r="P520" s="94">
        <v>3</v>
      </c>
      <c r="Q520" s="94">
        <v>4.5</v>
      </c>
      <c r="R520" s="94">
        <v>60</v>
      </c>
      <c r="S520" s="94">
        <v>12</v>
      </c>
      <c r="T520" s="95">
        <v>935</v>
      </c>
      <c r="U520" s="95">
        <v>1440</v>
      </c>
      <c r="V520" s="96">
        <v>0.64930555555555558</v>
      </c>
      <c r="W520" s="98" t="s">
        <v>737</v>
      </c>
    </row>
    <row r="521" spans="1:23" ht="15" x14ac:dyDescent="0.2">
      <c r="A521" s="73">
        <v>610384</v>
      </c>
      <c r="B521" s="100" t="s">
        <v>626</v>
      </c>
      <c r="C521" s="100" t="s">
        <v>52</v>
      </c>
      <c r="D521" s="88" t="s">
        <v>585</v>
      </c>
      <c r="E521" s="100" t="s">
        <v>53</v>
      </c>
      <c r="F521" s="38">
        <v>401</v>
      </c>
      <c r="G521" s="100" t="s">
        <v>587</v>
      </c>
      <c r="H521" s="38" t="s">
        <v>587</v>
      </c>
      <c r="I521" s="182" t="s">
        <v>587</v>
      </c>
      <c r="J521" s="70"/>
      <c r="K521" s="70"/>
      <c r="L521" s="74" t="s">
        <v>587</v>
      </c>
      <c r="M521" s="72" t="s">
        <v>587</v>
      </c>
      <c r="N521" s="100">
        <v>0</v>
      </c>
      <c r="O521" s="100">
        <v>0</v>
      </c>
      <c r="P521" s="70" t="s">
        <v>587</v>
      </c>
      <c r="Q521" s="70"/>
      <c r="R521" s="70" t="s">
        <v>587</v>
      </c>
      <c r="S521" s="100">
        <v>0</v>
      </c>
      <c r="T521" s="38">
        <v>401</v>
      </c>
      <c r="U521" s="74" t="s">
        <v>587</v>
      </c>
      <c r="V521" s="72" t="s">
        <v>587</v>
      </c>
      <c r="W521" s="90" t="s">
        <v>587</v>
      </c>
    </row>
    <row r="522" spans="1:23" ht="15" x14ac:dyDescent="0.2">
      <c r="A522" s="110">
        <v>610385</v>
      </c>
      <c r="B522" s="111" t="s">
        <v>627</v>
      </c>
      <c r="C522" s="111" t="s">
        <v>52</v>
      </c>
      <c r="D522" s="112" t="s">
        <v>585</v>
      </c>
      <c r="E522" s="111" t="s">
        <v>53</v>
      </c>
      <c r="F522" s="113">
        <v>233</v>
      </c>
      <c r="G522" s="111" t="s">
        <v>587</v>
      </c>
      <c r="H522" s="113" t="s">
        <v>587</v>
      </c>
      <c r="I522" s="180" t="s">
        <v>587</v>
      </c>
      <c r="J522" s="109"/>
      <c r="K522" s="109"/>
      <c r="L522" s="115" t="s">
        <v>587</v>
      </c>
      <c r="M522" s="116" t="s">
        <v>587</v>
      </c>
      <c r="N522" s="111">
        <v>0</v>
      </c>
      <c r="O522" s="111">
        <v>0</v>
      </c>
      <c r="P522" s="109" t="s">
        <v>587</v>
      </c>
      <c r="Q522" s="109"/>
      <c r="R522" s="109" t="s">
        <v>587</v>
      </c>
      <c r="S522" s="111">
        <v>0</v>
      </c>
      <c r="T522" s="113">
        <v>233</v>
      </c>
      <c r="U522" s="115" t="s">
        <v>587</v>
      </c>
      <c r="V522" s="116" t="s">
        <v>587</v>
      </c>
      <c r="W522" s="117" t="s">
        <v>587</v>
      </c>
    </row>
    <row r="523" spans="1:23" ht="15" x14ac:dyDescent="0.2">
      <c r="A523" s="110">
        <v>610383</v>
      </c>
      <c r="B523" s="111" t="s">
        <v>628</v>
      </c>
      <c r="C523" s="111" t="s">
        <v>52</v>
      </c>
      <c r="D523" s="112" t="s">
        <v>585</v>
      </c>
      <c r="E523" s="111" t="s">
        <v>53</v>
      </c>
      <c r="F523" s="113">
        <v>304</v>
      </c>
      <c r="G523" s="111" t="s">
        <v>587</v>
      </c>
      <c r="H523" s="113" t="s">
        <v>587</v>
      </c>
      <c r="I523" s="180" t="s">
        <v>587</v>
      </c>
      <c r="J523" s="109"/>
      <c r="K523" s="109"/>
      <c r="L523" s="115" t="s">
        <v>587</v>
      </c>
      <c r="M523" s="116" t="s">
        <v>587</v>
      </c>
      <c r="N523" s="111">
        <v>0</v>
      </c>
      <c r="O523" s="111">
        <v>0</v>
      </c>
      <c r="P523" s="109" t="s">
        <v>587</v>
      </c>
      <c r="Q523" s="109"/>
      <c r="R523" s="109" t="s">
        <v>587</v>
      </c>
      <c r="S523" s="111">
        <v>0</v>
      </c>
      <c r="T523" s="113">
        <v>304</v>
      </c>
      <c r="U523" s="115" t="s">
        <v>587</v>
      </c>
      <c r="V523" s="116" t="s">
        <v>587</v>
      </c>
      <c r="W523" s="117" t="s">
        <v>587</v>
      </c>
    </row>
    <row r="524" spans="1:23" ht="15" x14ac:dyDescent="0.2">
      <c r="A524" s="73">
        <v>610392</v>
      </c>
      <c r="B524" s="100" t="s">
        <v>629</v>
      </c>
      <c r="C524" s="100" t="s">
        <v>52</v>
      </c>
      <c r="D524" s="88" t="s">
        <v>585</v>
      </c>
      <c r="E524" s="100" t="s">
        <v>53</v>
      </c>
      <c r="F524" s="38">
        <v>319</v>
      </c>
      <c r="G524" s="100" t="s">
        <v>587</v>
      </c>
      <c r="H524" s="38" t="s">
        <v>587</v>
      </c>
      <c r="I524" s="180" t="s">
        <v>587</v>
      </c>
      <c r="J524" s="70"/>
      <c r="K524" s="70"/>
      <c r="L524" s="74" t="s">
        <v>587</v>
      </c>
      <c r="M524" s="72" t="s">
        <v>587</v>
      </c>
      <c r="N524" s="100">
        <v>0</v>
      </c>
      <c r="O524" s="100">
        <v>0</v>
      </c>
      <c r="P524" s="70" t="s">
        <v>587</v>
      </c>
      <c r="Q524" s="70"/>
      <c r="R524" s="70" t="s">
        <v>587</v>
      </c>
      <c r="S524" s="100">
        <v>0</v>
      </c>
      <c r="T524" s="38">
        <v>319</v>
      </c>
      <c r="U524" s="74" t="s">
        <v>587</v>
      </c>
      <c r="V524" s="72" t="s">
        <v>587</v>
      </c>
      <c r="W524" s="90" t="s">
        <v>587</v>
      </c>
    </row>
    <row r="525" spans="1:23" ht="15" x14ac:dyDescent="0.2">
      <c r="A525" s="91" t="s">
        <v>751</v>
      </c>
      <c r="B525" s="92" t="s">
        <v>630</v>
      </c>
      <c r="C525" s="92" t="s">
        <v>52</v>
      </c>
      <c r="D525" s="93" t="s">
        <v>585</v>
      </c>
      <c r="E525" s="94" t="s">
        <v>53</v>
      </c>
      <c r="F525" s="95">
        <v>1257</v>
      </c>
      <c r="G525" s="94">
        <v>62</v>
      </c>
      <c r="H525" s="95">
        <v>1488</v>
      </c>
      <c r="I525" s="181">
        <v>0.84399999999999997</v>
      </c>
      <c r="J525" s="94">
        <v>0</v>
      </c>
      <c r="K525" s="94">
        <v>0</v>
      </c>
      <c r="L525" s="95">
        <v>1488</v>
      </c>
      <c r="M525" s="96">
        <v>0.844758064516129</v>
      </c>
      <c r="N525" s="94">
        <v>0</v>
      </c>
      <c r="O525" s="94">
        <v>0</v>
      </c>
      <c r="P525" s="94">
        <v>0</v>
      </c>
      <c r="Q525" s="94">
        <v>2</v>
      </c>
      <c r="R525" s="94">
        <v>60</v>
      </c>
      <c r="S525" s="94">
        <v>0</v>
      </c>
      <c r="T525" s="95">
        <v>1257</v>
      </c>
      <c r="U525" s="95">
        <v>1440</v>
      </c>
      <c r="V525" s="96">
        <v>0.87291666666666667</v>
      </c>
      <c r="W525" s="98" t="s">
        <v>735</v>
      </c>
    </row>
    <row r="526" spans="1:23" ht="15" x14ac:dyDescent="0.2">
      <c r="A526" s="73">
        <v>610389</v>
      </c>
      <c r="B526" s="100" t="s">
        <v>631</v>
      </c>
      <c r="C526" s="100" t="s">
        <v>52</v>
      </c>
      <c r="D526" s="88" t="s">
        <v>585</v>
      </c>
      <c r="E526" s="100" t="s">
        <v>53</v>
      </c>
      <c r="F526" s="38">
        <v>216</v>
      </c>
      <c r="G526" s="100" t="s">
        <v>587</v>
      </c>
      <c r="H526" s="38" t="s">
        <v>587</v>
      </c>
      <c r="I526" s="182" t="s">
        <v>587</v>
      </c>
      <c r="J526" s="70"/>
      <c r="K526" s="70"/>
      <c r="L526" s="74" t="s">
        <v>587</v>
      </c>
      <c r="M526" s="72" t="s">
        <v>587</v>
      </c>
      <c r="N526" s="100">
        <v>0</v>
      </c>
      <c r="O526" s="100">
        <v>0</v>
      </c>
      <c r="P526" s="70" t="s">
        <v>587</v>
      </c>
      <c r="Q526" s="70"/>
      <c r="R526" s="70" t="s">
        <v>587</v>
      </c>
      <c r="S526" s="100">
        <v>0</v>
      </c>
      <c r="T526" s="38">
        <v>216</v>
      </c>
      <c r="U526" s="74" t="s">
        <v>587</v>
      </c>
      <c r="V526" s="72" t="s">
        <v>587</v>
      </c>
      <c r="W526" s="90" t="s">
        <v>587</v>
      </c>
    </row>
    <row r="527" spans="1:23" ht="15" x14ac:dyDescent="0.2">
      <c r="A527" s="73">
        <v>400180</v>
      </c>
      <c r="B527" s="100" t="s">
        <v>632</v>
      </c>
      <c r="C527" s="100" t="s">
        <v>46</v>
      </c>
      <c r="D527" s="88" t="s">
        <v>585</v>
      </c>
      <c r="E527" s="100" t="s">
        <v>100</v>
      </c>
      <c r="F527" s="38">
        <v>1025</v>
      </c>
      <c r="G527" s="100" t="s">
        <v>587</v>
      </c>
      <c r="H527" s="38" t="s">
        <v>587</v>
      </c>
      <c r="I527" s="180" t="s">
        <v>587</v>
      </c>
      <c r="J527" s="70"/>
      <c r="K527" s="70"/>
      <c r="L527" s="74" t="s">
        <v>587</v>
      </c>
      <c r="M527" s="72" t="s">
        <v>587</v>
      </c>
      <c r="N527" s="100">
        <v>0</v>
      </c>
      <c r="O527" s="100">
        <v>0</v>
      </c>
      <c r="P527" s="70" t="s">
        <v>587</v>
      </c>
      <c r="Q527" s="70"/>
      <c r="R527" s="70" t="s">
        <v>587</v>
      </c>
      <c r="S527" s="100">
        <v>0</v>
      </c>
      <c r="T527" s="38">
        <v>1025</v>
      </c>
      <c r="U527" s="74" t="s">
        <v>587</v>
      </c>
      <c r="V527" s="72" t="s">
        <v>587</v>
      </c>
      <c r="W527" s="90" t="s">
        <v>587</v>
      </c>
    </row>
    <row r="528" spans="1:23" ht="15" x14ac:dyDescent="0.2">
      <c r="A528" s="91" t="s">
        <v>752</v>
      </c>
      <c r="B528" s="92" t="s">
        <v>633</v>
      </c>
      <c r="C528" s="92" t="s">
        <v>52</v>
      </c>
      <c r="D528" s="93" t="s">
        <v>585</v>
      </c>
      <c r="E528" s="94" t="s">
        <v>53</v>
      </c>
      <c r="F528" s="95">
        <v>1241</v>
      </c>
      <c r="G528" s="94">
        <v>83</v>
      </c>
      <c r="H528" s="95">
        <v>1992.0000000000002</v>
      </c>
      <c r="I528" s="181">
        <v>0.622</v>
      </c>
      <c r="J528" s="94">
        <v>0</v>
      </c>
      <c r="K528" s="94">
        <v>0</v>
      </c>
      <c r="L528" s="95">
        <v>1992.0000000000002</v>
      </c>
      <c r="M528" s="96">
        <v>0.62299196787148592</v>
      </c>
      <c r="N528" s="94">
        <v>0</v>
      </c>
      <c r="O528" s="94">
        <v>0</v>
      </c>
      <c r="P528" s="94">
        <v>5</v>
      </c>
      <c r="Q528" s="94">
        <v>7</v>
      </c>
      <c r="R528" s="94">
        <v>71</v>
      </c>
      <c r="S528" s="94">
        <v>0</v>
      </c>
      <c r="T528" s="95">
        <v>1241</v>
      </c>
      <c r="U528" s="95">
        <v>1704.0000000000002</v>
      </c>
      <c r="V528" s="96">
        <v>0.72828638497652576</v>
      </c>
      <c r="W528" s="98" t="s">
        <v>735</v>
      </c>
    </row>
    <row r="529" spans="1:23" ht="15" x14ac:dyDescent="0.2">
      <c r="A529" s="69"/>
      <c r="B529" s="36"/>
      <c r="C529" s="36"/>
      <c r="D529" s="36"/>
      <c r="E529" s="36"/>
      <c r="F529" s="38"/>
      <c r="G529" s="36"/>
      <c r="H529" s="38"/>
      <c r="I529" s="37"/>
      <c r="J529" s="36"/>
      <c r="K529" s="36"/>
      <c r="L529" s="38"/>
      <c r="M529" s="37"/>
      <c r="N529" s="36"/>
      <c r="O529" s="36"/>
      <c r="P529" s="36"/>
      <c r="Q529" s="36"/>
      <c r="R529" s="36"/>
      <c r="S529" s="36"/>
      <c r="T529" s="38"/>
      <c r="U529" s="38"/>
      <c r="V529" s="37"/>
      <c r="W529" s="71"/>
    </row>
    <row r="530" spans="1:23" ht="15" x14ac:dyDescent="0.2">
      <c r="A530" s="69"/>
      <c r="B530" s="36"/>
      <c r="C530" s="36"/>
      <c r="D530" s="36"/>
      <c r="E530" s="36"/>
      <c r="F530" s="38"/>
      <c r="G530" s="36"/>
      <c r="H530" s="38"/>
      <c r="I530" s="37"/>
      <c r="J530" s="36"/>
      <c r="K530" s="36"/>
      <c r="L530" s="38"/>
      <c r="M530" s="37"/>
      <c r="N530" s="36"/>
      <c r="O530" s="36"/>
      <c r="P530" s="36"/>
      <c r="Q530" s="36"/>
      <c r="R530" s="36"/>
      <c r="S530" s="36"/>
      <c r="T530" s="38"/>
      <c r="U530" s="38"/>
      <c r="V530" s="37"/>
      <c r="W530" s="71"/>
    </row>
    <row r="531" spans="1:23" ht="15" x14ac:dyDescent="0.2">
      <c r="A531" s="69"/>
      <c r="B531" s="36"/>
      <c r="C531" s="36"/>
      <c r="D531" s="36"/>
      <c r="E531" s="36"/>
      <c r="F531" s="38"/>
      <c r="G531" s="36"/>
      <c r="H531" s="38"/>
      <c r="I531" s="37"/>
      <c r="J531" s="36"/>
      <c r="K531" s="36"/>
      <c r="L531" s="38"/>
      <c r="M531" s="37"/>
      <c r="N531" s="36"/>
      <c r="O531" s="36"/>
      <c r="P531" s="36"/>
      <c r="Q531" s="36"/>
      <c r="R531" s="36"/>
      <c r="S531" s="36"/>
      <c r="T531" s="38"/>
      <c r="U531" s="38"/>
      <c r="V531" s="37"/>
      <c r="W531" s="71"/>
    </row>
    <row r="532" spans="1:23" ht="15" x14ac:dyDescent="0.2">
      <c r="A532" s="69"/>
      <c r="B532" s="36"/>
      <c r="C532" s="36"/>
      <c r="D532" s="36"/>
      <c r="E532" s="36"/>
      <c r="F532" s="38"/>
      <c r="G532" s="36"/>
      <c r="H532" s="38"/>
      <c r="I532" s="37"/>
      <c r="J532" s="36"/>
      <c r="K532" s="36"/>
      <c r="L532" s="38"/>
      <c r="M532" s="37"/>
      <c r="N532" s="36"/>
      <c r="O532" s="36"/>
      <c r="P532" s="36"/>
      <c r="Q532" s="36"/>
      <c r="R532" s="36"/>
      <c r="S532" s="36"/>
      <c r="T532" s="38"/>
      <c r="U532" s="38"/>
      <c r="V532" s="37"/>
      <c r="W532" s="71"/>
    </row>
    <row r="533" spans="1:23" ht="15" x14ac:dyDescent="0.2">
      <c r="A533" s="69"/>
      <c r="B533" s="36"/>
      <c r="C533" s="36"/>
      <c r="D533" s="36"/>
      <c r="E533" s="36"/>
      <c r="F533" s="38"/>
      <c r="G533" s="36"/>
      <c r="H533" s="38"/>
      <c r="I533" s="37"/>
      <c r="J533" s="36"/>
      <c r="K533" s="36"/>
      <c r="L533" s="38"/>
      <c r="M533" s="37"/>
      <c r="N533" s="36"/>
      <c r="O533" s="36"/>
      <c r="P533" s="36"/>
      <c r="Q533" s="36"/>
      <c r="R533" s="36"/>
      <c r="S533" s="36"/>
      <c r="T533" s="38"/>
      <c r="U533" s="38"/>
      <c r="V533" s="37"/>
      <c r="W533" s="71"/>
    </row>
    <row r="534" spans="1:23" ht="15" x14ac:dyDescent="0.2">
      <c r="A534" s="69"/>
      <c r="B534" s="36"/>
      <c r="C534" s="36"/>
      <c r="D534" s="36"/>
      <c r="E534" s="36"/>
      <c r="F534" s="38"/>
      <c r="G534" s="36"/>
      <c r="H534" s="38"/>
      <c r="I534" s="37"/>
      <c r="J534" s="36"/>
      <c r="K534" s="36"/>
      <c r="L534" s="38"/>
      <c r="M534" s="37"/>
      <c r="N534" s="36"/>
      <c r="O534" s="36"/>
      <c r="P534" s="36"/>
      <c r="Q534" s="36"/>
      <c r="R534" s="36"/>
      <c r="S534" s="36"/>
      <c r="T534" s="38"/>
      <c r="U534" s="38"/>
      <c r="V534" s="37"/>
      <c r="W534" s="71"/>
    </row>
    <row r="535" spans="1:23" ht="15" x14ac:dyDescent="0.2">
      <c r="A535" s="69"/>
      <c r="B535" s="36"/>
      <c r="C535" s="36"/>
      <c r="D535" s="36"/>
      <c r="E535" s="36"/>
      <c r="F535" s="38"/>
      <c r="G535" s="36"/>
      <c r="H535" s="38"/>
      <c r="I535" s="37"/>
      <c r="J535" s="36"/>
      <c r="K535" s="36"/>
      <c r="L535" s="38"/>
      <c r="M535" s="37"/>
      <c r="N535" s="36"/>
      <c r="O535" s="36"/>
      <c r="P535" s="36"/>
      <c r="Q535" s="36"/>
      <c r="R535" s="36"/>
      <c r="S535" s="36"/>
      <c r="T535" s="38"/>
      <c r="U535" s="38"/>
      <c r="V535" s="37"/>
      <c r="W535" s="71"/>
    </row>
    <row r="536" spans="1:23" ht="15" x14ac:dyDescent="0.2">
      <c r="A536" s="69"/>
      <c r="B536" s="36"/>
      <c r="C536" s="36"/>
      <c r="D536" s="36"/>
      <c r="E536" s="36"/>
      <c r="F536" s="38"/>
      <c r="G536" s="36"/>
      <c r="H536" s="38"/>
      <c r="I536" s="37"/>
      <c r="J536" s="36"/>
      <c r="K536" s="36"/>
      <c r="L536" s="38"/>
      <c r="M536" s="37"/>
      <c r="N536" s="36"/>
      <c r="O536" s="36"/>
      <c r="P536" s="36"/>
      <c r="Q536" s="36"/>
      <c r="R536" s="36"/>
      <c r="S536" s="36"/>
      <c r="T536" s="38"/>
      <c r="U536" s="38"/>
      <c r="V536" s="37"/>
      <c r="W536" s="71"/>
    </row>
    <row r="537" spans="1:23" ht="15" x14ac:dyDescent="0.2">
      <c r="A537" s="69"/>
      <c r="B537" s="36"/>
      <c r="C537" s="36"/>
      <c r="D537" s="36"/>
      <c r="E537" s="36"/>
      <c r="F537" s="38"/>
      <c r="G537" s="36"/>
      <c r="H537" s="38"/>
      <c r="I537" s="37"/>
      <c r="J537" s="36"/>
      <c r="K537" s="36"/>
      <c r="L537" s="38"/>
      <c r="M537" s="37"/>
      <c r="N537" s="36"/>
      <c r="O537" s="36"/>
      <c r="P537" s="36"/>
      <c r="Q537" s="36"/>
      <c r="R537" s="36"/>
      <c r="S537" s="36"/>
      <c r="T537" s="38"/>
      <c r="U537" s="38"/>
      <c r="V537" s="37"/>
      <c r="W537" s="71"/>
    </row>
    <row r="538" spans="1:23" ht="15" x14ac:dyDescent="0.2">
      <c r="A538" s="69"/>
      <c r="B538" s="36"/>
      <c r="C538" s="36"/>
      <c r="D538" s="36"/>
      <c r="E538" s="36"/>
      <c r="F538" s="38"/>
      <c r="G538" s="36"/>
      <c r="H538" s="38"/>
      <c r="I538" s="37"/>
      <c r="J538" s="36"/>
      <c r="K538" s="36"/>
      <c r="L538" s="38"/>
      <c r="M538" s="37"/>
      <c r="N538" s="36"/>
      <c r="O538" s="36"/>
      <c r="P538" s="36"/>
      <c r="Q538" s="36"/>
      <c r="R538" s="36"/>
      <c r="S538" s="36"/>
      <c r="T538" s="38"/>
      <c r="U538" s="38"/>
      <c r="V538" s="37"/>
      <c r="W538" s="71"/>
    </row>
    <row r="539" spans="1:23" ht="15" x14ac:dyDescent="0.2">
      <c r="A539" s="69"/>
      <c r="B539" s="36"/>
      <c r="C539" s="36"/>
      <c r="D539" s="36"/>
      <c r="E539" s="36"/>
      <c r="F539" s="38"/>
      <c r="G539" s="36"/>
      <c r="H539" s="38"/>
      <c r="I539" s="37"/>
      <c r="J539" s="36"/>
      <c r="K539" s="36"/>
      <c r="L539" s="38"/>
      <c r="M539" s="37"/>
      <c r="N539" s="36"/>
      <c r="O539" s="36"/>
      <c r="P539" s="36"/>
      <c r="Q539" s="36"/>
      <c r="R539" s="36"/>
      <c r="S539" s="36"/>
      <c r="T539" s="38"/>
      <c r="U539" s="38"/>
      <c r="V539" s="37"/>
      <c r="W539" s="71"/>
    </row>
    <row r="540" spans="1:23" ht="15" x14ac:dyDescent="0.2">
      <c r="A540" s="69"/>
      <c r="B540" s="36"/>
      <c r="C540" s="36"/>
      <c r="D540" s="36"/>
      <c r="E540" s="36"/>
      <c r="F540" s="38"/>
      <c r="G540" s="36"/>
      <c r="H540" s="38"/>
      <c r="I540" s="37"/>
      <c r="J540" s="36"/>
      <c r="K540" s="36"/>
      <c r="L540" s="38"/>
      <c r="M540" s="37"/>
      <c r="N540" s="36"/>
      <c r="O540" s="36"/>
      <c r="P540" s="36"/>
      <c r="Q540" s="36"/>
      <c r="R540" s="36"/>
      <c r="S540" s="36"/>
      <c r="T540" s="38"/>
      <c r="U540" s="38"/>
      <c r="V540" s="37"/>
      <c r="W540" s="71"/>
    </row>
    <row r="541" spans="1:23" ht="15" x14ac:dyDescent="0.2">
      <c r="A541" s="69"/>
      <c r="B541" s="36"/>
      <c r="C541" s="36"/>
      <c r="D541" s="36"/>
      <c r="E541" s="36"/>
      <c r="F541" s="38"/>
      <c r="G541" s="36"/>
      <c r="H541" s="38"/>
      <c r="I541" s="37"/>
      <c r="J541" s="36"/>
      <c r="K541" s="36"/>
      <c r="L541" s="38"/>
      <c r="M541" s="37"/>
      <c r="N541" s="36"/>
      <c r="O541" s="36"/>
      <c r="P541" s="36"/>
      <c r="Q541" s="36"/>
      <c r="R541" s="36"/>
      <c r="S541" s="36"/>
      <c r="T541" s="38"/>
      <c r="U541" s="38"/>
      <c r="V541" s="37"/>
      <c r="W541" s="71"/>
    </row>
    <row r="542" spans="1:23" ht="15" x14ac:dyDescent="0.2">
      <c r="A542" s="69"/>
      <c r="B542" s="36"/>
      <c r="C542" s="36"/>
      <c r="D542" s="36"/>
      <c r="E542" s="36"/>
      <c r="F542" s="38"/>
      <c r="G542" s="36"/>
      <c r="H542" s="38"/>
      <c r="I542" s="37"/>
      <c r="J542" s="36"/>
      <c r="K542" s="36"/>
      <c r="L542" s="38"/>
      <c r="M542" s="37"/>
      <c r="N542" s="36"/>
      <c r="O542" s="36"/>
      <c r="P542" s="36"/>
      <c r="Q542" s="36"/>
      <c r="R542" s="36"/>
      <c r="S542" s="36"/>
      <c r="T542" s="38"/>
      <c r="U542" s="38"/>
      <c r="V542" s="37"/>
      <c r="W542" s="71"/>
    </row>
    <row r="543" spans="1:23" ht="15" x14ac:dyDescent="0.2">
      <c r="A543" s="69"/>
      <c r="B543" s="36"/>
      <c r="C543" s="36"/>
      <c r="D543" s="36"/>
      <c r="E543" s="36"/>
      <c r="F543" s="38"/>
      <c r="G543" s="36"/>
      <c r="H543" s="38"/>
      <c r="I543" s="37"/>
      <c r="J543" s="36"/>
      <c r="K543" s="36"/>
      <c r="L543" s="38"/>
      <c r="M543" s="37"/>
      <c r="N543" s="36"/>
      <c r="O543" s="36"/>
      <c r="P543" s="36"/>
      <c r="Q543" s="36"/>
      <c r="R543" s="36"/>
      <c r="S543" s="36"/>
      <c r="T543" s="38"/>
      <c r="U543" s="38"/>
      <c r="V543" s="37"/>
      <c r="W543" s="71"/>
    </row>
    <row r="544" spans="1:23" ht="15" x14ac:dyDescent="0.2">
      <c r="A544" s="69"/>
      <c r="B544" s="36"/>
      <c r="C544" s="36"/>
      <c r="D544" s="36"/>
      <c r="E544" s="36"/>
      <c r="F544" s="38"/>
      <c r="G544" s="36"/>
      <c r="H544" s="38"/>
      <c r="I544" s="37"/>
      <c r="J544" s="36"/>
      <c r="K544" s="36"/>
      <c r="L544" s="38"/>
      <c r="M544" s="37"/>
      <c r="N544" s="36"/>
      <c r="O544" s="36"/>
      <c r="P544" s="36"/>
      <c r="Q544" s="36"/>
      <c r="R544" s="36"/>
      <c r="S544" s="36"/>
      <c r="T544" s="38"/>
      <c r="U544" s="38"/>
      <c r="V544" s="37"/>
      <c r="W544" s="71"/>
    </row>
    <row r="545" spans="1:23" ht="15" x14ac:dyDescent="0.2">
      <c r="A545" s="69"/>
      <c r="B545" s="36"/>
      <c r="C545" s="36"/>
      <c r="D545" s="36"/>
      <c r="E545" s="36"/>
      <c r="F545" s="38"/>
      <c r="G545" s="36"/>
      <c r="H545" s="38"/>
      <c r="I545" s="37"/>
      <c r="J545" s="36"/>
      <c r="K545" s="36"/>
      <c r="L545" s="38"/>
      <c r="M545" s="37"/>
      <c r="N545" s="36"/>
      <c r="O545" s="36"/>
      <c r="P545" s="36"/>
      <c r="Q545" s="36"/>
      <c r="R545" s="36"/>
      <c r="S545" s="36"/>
      <c r="T545" s="38"/>
      <c r="U545" s="38"/>
      <c r="V545" s="37"/>
      <c r="W545" s="71"/>
    </row>
    <row r="546" spans="1:23" ht="15" x14ac:dyDescent="0.2">
      <c r="A546" s="69"/>
      <c r="B546" s="36"/>
      <c r="C546" s="36"/>
      <c r="D546" s="36"/>
      <c r="E546" s="36"/>
      <c r="F546" s="38"/>
      <c r="G546" s="36"/>
      <c r="H546" s="38"/>
      <c r="I546" s="37"/>
      <c r="J546" s="36"/>
      <c r="K546" s="36"/>
      <c r="L546" s="38"/>
      <c r="M546" s="37"/>
      <c r="N546" s="36"/>
      <c r="O546" s="36"/>
      <c r="P546" s="36"/>
      <c r="Q546" s="36"/>
      <c r="R546" s="36"/>
      <c r="S546" s="36"/>
      <c r="T546" s="38"/>
      <c r="U546" s="38"/>
      <c r="V546" s="37"/>
      <c r="W546" s="71"/>
    </row>
    <row r="547" spans="1:23" ht="15" x14ac:dyDescent="0.2">
      <c r="A547" s="69"/>
      <c r="B547" s="36"/>
      <c r="C547" s="36"/>
      <c r="D547" s="36"/>
      <c r="E547" s="36"/>
      <c r="F547" s="38"/>
      <c r="G547" s="36"/>
      <c r="H547" s="38"/>
      <c r="I547" s="37"/>
      <c r="J547" s="36"/>
      <c r="K547" s="36"/>
      <c r="L547" s="38"/>
      <c r="M547" s="37"/>
      <c r="N547" s="36"/>
      <c r="O547" s="36"/>
      <c r="P547" s="36"/>
      <c r="Q547" s="36"/>
      <c r="R547" s="36"/>
      <c r="S547" s="36"/>
      <c r="T547" s="38"/>
      <c r="U547" s="38"/>
      <c r="V547" s="37"/>
      <c r="W547" s="71"/>
    </row>
    <row r="548" spans="1:23" ht="15" x14ac:dyDescent="0.2">
      <c r="A548" s="69"/>
      <c r="B548" s="36"/>
      <c r="C548" s="36"/>
      <c r="D548" s="36"/>
      <c r="E548" s="36"/>
      <c r="F548" s="38"/>
      <c r="G548" s="36"/>
      <c r="H548" s="38"/>
      <c r="I548" s="37"/>
      <c r="J548" s="36"/>
      <c r="K548" s="36"/>
      <c r="L548" s="38"/>
      <c r="M548" s="37"/>
      <c r="N548" s="36"/>
      <c r="O548" s="36"/>
      <c r="P548" s="36"/>
      <c r="Q548" s="36"/>
      <c r="R548" s="36"/>
      <c r="S548" s="36"/>
      <c r="T548" s="38"/>
      <c r="U548" s="38"/>
      <c r="V548" s="37"/>
      <c r="W548" s="71"/>
    </row>
    <row r="549" spans="1:23" ht="15" x14ac:dyDescent="0.2">
      <c r="A549" s="69"/>
      <c r="B549" s="36"/>
      <c r="C549" s="36"/>
      <c r="D549" s="36"/>
      <c r="E549" s="36"/>
      <c r="F549" s="38"/>
      <c r="G549" s="36"/>
      <c r="H549" s="38"/>
      <c r="I549" s="37"/>
      <c r="J549" s="36"/>
      <c r="K549" s="36"/>
      <c r="L549" s="38"/>
      <c r="M549" s="37"/>
      <c r="N549" s="36"/>
      <c r="O549" s="36"/>
      <c r="P549" s="36"/>
      <c r="Q549" s="36"/>
      <c r="R549" s="36"/>
      <c r="S549" s="36"/>
      <c r="T549" s="38"/>
      <c r="U549" s="38"/>
      <c r="V549" s="37"/>
      <c r="W549" s="71"/>
    </row>
    <row r="550" spans="1:23" ht="15" x14ac:dyDescent="0.2">
      <c r="A550" s="69"/>
      <c r="B550" s="36"/>
      <c r="C550" s="36"/>
      <c r="D550" s="36"/>
      <c r="E550" s="36"/>
      <c r="F550" s="38"/>
      <c r="G550" s="36"/>
      <c r="H550" s="38"/>
      <c r="I550" s="37"/>
      <c r="J550" s="36"/>
      <c r="K550" s="36"/>
      <c r="L550" s="38"/>
      <c r="M550" s="37"/>
      <c r="N550" s="36"/>
      <c r="O550" s="36"/>
      <c r="P550" s="36"/>
      <c r="Q550" s="36"/>
      <c r="R550" s="36"/>
      <c r="S550" s="36"/>
      <c r="T550" s="38"/>
      <c r="U550" s="38"/>
      <c r="V550" s="37"/>
      <c r="W550" s="71"/>
    </row>
    <row r="551" spans="1:23" ht="15" x14ac:dyDescent="0.2">
      <c r="A551" s="69"/>
      <c r="B551" s="36"/>
      <c r="C551" s="36"/>
      <c r="D551" s="36"/>
      <c r="E551" s="36"/>
      <c r="F551" s="38"/>
      <c r="G551" s="36"/>
      <c r="H551" s="38"/>
      <c r="I551" s="37"/>
      <c r="J551" s="36"/>
      <c r="K551" s="36"/>
      <c r="L551" s="38"/>
      <c r="M551" s="37"/>
      <c r="N551" s="36"/>
      <c r="O551" s="36"/>
      <c r="P551" s="36"/>
      <c r="Q551" s="36"/>
      <c r="R551" s="36"/>
      <c r="S551" s="36"/>
      <c r="T551" s="38"/>
      <c r="U551" s="38"/>
      <c r="V551" s="37"/>
      <c r="W551" s="71"/>
    </row>
    <row r="552" spans="1:23" ht="15" x14ac:dyDescent="0.2">
      <c r="A552" s="69"/>
      <c r="B552" s="36"/>
      <c r="C552" s="36"/>
      <c r="D552" s="36"/>
      <c r="E552" s="36"/>
      <c r="F552" s="38"/>
      <c r="G552" s="36"/>
      <c r="H552" s="38"/>
      <c r="I552" s="37"/>
      <c r="J552" s="36"/>
      <c r="K552" s="36"/>
      <c r="L552" s="38"/>
      <c r="M552" s="37"/>
      <c r="N552" s="36"/>
      <c r="O552" s="36"/>
      <c r="P552" s="36"/>
      <c r="Q552" s="36"/>
      <c r="R552" s="36"/>
      <c r="S552" s="36"/>
      <c r="T552" s="38"/>
      <c r="U552" s="38"/>
      <c r="V552" s="37"/>
      <c r="W552" s="71"/>
    </row>
    <row r="553" spans="1:23" ht="15" x14ac:dyDescent="0.2">
      <c r="A553" s="69"/>
      <c r="B553" s="36"/>
      <c r="C553" s="36"/>
      <c r="D553" s="36"/>
      <c r="E553" s="36"/>
      <c r="F553" s="38"/>
      <c r="G553" s="36"/>
      <c r="H553" s="38"/>
      <c r="I553" s="37"/>
      <c r="J553" s="36"/>
      <c r="K553" s="36"/>
      <c r="L553" s="38"/>
      <c r="M553" s="37"/>
      <c r="N553" s="36"/>
      <c r="O553" s="36"/>
      <c r="P553" s="36"/>
      <c r="Q553" s="36"/>
      <c r="R553" s="36"/>
      <c r="S553" s="36"/>
      <c r="T553" s="38"/>
      <c r="U553" s="38"/>
      <c r="V553" s="37"/>
      <c r="W553" s="71"/>
    </row>
    <row r="554" spans="1:23" ht="15" x14ac:dyDescent="0.2">
      <c r="A554" s="69"/>
      <c r="B554" s="36"/>
      <c r="C554" s="36"/>
      <c r="D554" s="36"/>
      <c r="E554" s="36"/>
      <c r="F554" s="38"/>
      <c r="G554" s="36"/>
      <c r="H554" s="38"/>
      <c r="I554" s="37"/>
      <c r="J554" s="36"/>
      <c r="K554" s="36"/>
      <c r="L554" s="38"/>
      <c r="M554" s="37"/>
      <c r="N554" s="36"/>
      <c r="O554" s="36"/>
      <c r="P554" s="36"/>
      <c r="Q554" s="36"/>
      <c r="R554" s="36"/>
      <c r="S554" s="36"/>
      <c r="T554" s="38"/>
      <c r="U554" s="38"/>
      <c r="V554" s="37"/>
      <c r="W554" s="71"/>
    </row>
    <row r="555" spans="1:23" ht="15" x14ac:dyDescent="0.2">
      <c r="A555" s="69"/>
      <c r="B555" s="36"/>
      <c r="C555" s="36"/>
      <c r="D555" s="36"/>
      <c r="E555" s="36"/>
      <c r="F555" s="38"/>
      <c r="G555" s="36"/>
      <c r="H555" s="38"/>
      <c r="I555" s="37"/>
      <c r="J555" s="36"/>
      <c r="K555" s="36"/>
      <c r="L555" s="38"/>
      <c r="M555" s="37"/>
      <c r="N555" s="36"/>
      <c r="O555" s="36"/>
      <c r="P555" s="36"/>
      <c r="Q555" s="36"/>
      <c r="R555" s="36"/>
      <c r="S555" s="36"/>
      <c r="T555" s="38"/>
      <c r="U555" s="38"/>
      <c r="V555" s="37"/>
      <c r="W555" s="71"/>
    </row>
    <row r="556" spans="1:23" ht="15" x14ac:dyDescent="0.2">
      <c r="A556" s="69"/>
      <c r="B556" s="36"/>
      <c r="C556" s="36"/>
      <c r="D556" s="36"/>
      <c r="E556" s="36"/>
      <c r="F556" s="38"/>
      <c r="G556" s="36"/>
      <c r="H556" s="38"/>
      <c r="I556" s="37"/>
      <c r="J556" s="36"/>
      <c r="K556" s="36"/>
      <c r="L556" s="38"/>
      <c r="M556" s="37"/>
      <c r="N556" s="36"/>
      <c r="O556" s="36"/>
      <c r="P556" s="36"/>
      <c r="Q556" s="36"/>
      <c r="R556" s="36"/>
      <c r="S556" s="36"/>
      <c r="T556" s="38"/>
      <c r="U556" s="38"/>
      <c r="V556" s="37"/>
      <c r="W556" s="71"/>
    </row>
    <row r="557" spans="1:23" ht="15" x14ac:dyDescent="0.2">
      <c r="A557" s="69"/>
      <c r="B557" s="36"/>
      <c r="C557" s="36"/>
      <c r="D557" s="36"/>
      <c r="E557" s="36"/>
      <c r="F557" s="38"/>
      <c r="G557" s="36"/>
      <c r="H557" s="38"/>
      <c r="I557" s="37"/>
      <c r="J557" s="36"/>
      <c r="K557" s="36"/>
      <c r="L557" s="38"/>
      <c r="M557" s="37"/>
      <c r="N557" s="36"/>
      <c r="O557" s="36"/>
      <c r="P557" s="36"/>
      <c r="Q557" s="36"/>
      <c r="R557" s="36"/>
      <c r="S557" s="36"/>
      <c r="T557" s="38"/>
      <c r="U557" s="38"/>
      <c r="V557" s="37"/>
      <c r="W557" s="71"/>
    </row>
    <row r="558" spans="1:23" ht="15" x14ac:dyDescent="0.2">
      <c r="A558" s="69"/>
      <c r="B558" s="36"/>
      <c r="C558" s="36"/>
      <c r="D558" s="36"/>
      <c r="E558" s="36"/>
      <c r="F558" s="38"/>
      <c r="G558" s="36"/>
      <c r="H558" s="38"/>
      <c r="I558" s="37"/>
      <c r="J558" s="36"/>
      <c r="K558" s="36"/>
      <c r="L558" s="38"/>
      <c r="M558" s="37"/>
      <c r="N558" s="36"/>
      <c r="O558" s="36"/>
      <c r="P558" s="36"/>
      <c r="Q558" s="36"/>
      <c r="R558" s="36"/>
      <c r="S558" s="36"/>
      <c r="T558" s="38"/>
      <c r="U558" s="38"/>
      <c r="V558" s="37"/>
      <c r="W558" s="71"/>
    </row>
    <row r="559" spans="1:23" ht="15" x14ac:dyDescent="0.2">
      <c r="A559" s="69"/>
      <c r="B559" s="36"/>
      <c r="C559" s="36"/>
      <c r="D559" s="36"/>
      <c r="E559" s="36"/>
      <c r="F559" s="38"/>
      <c r="G559" s="36"/>
      <c r="H559" s="38"/>
      <c r="I559" s="37"/>
      <c r="J559" s="36"/>
      <c r="K559" s="36"/>
      <c r="L559" s="38"/>
      <c r="M559" s="37"/>
      <c r="N559" s="36"/>
      <c r="O559" s="36"/>
      <c r="P559" s="36"/>
      <c r="Q559" s="36"/>
      <c r="R559" s="36"/>
      <c r="S559" s="36"/>
      <c r="T559" s="38"/>
      <c r="U559" s="38"/>
      <c r="V559" s="37"/>
      <c r="W559" s="71"/>
    </row>
    <row r="560" spans="1:23" ht="15" x14ac:dyDescent="0.2">
      <c r="A560" s="69"/>
      <c r="B560" s="36"/>
      <c r="C560" s="36"/>
      <c r="D560" s="36"/>
      <c r="E560" s="36"/>
      <c r="F560" s="38"/>
      <c r="G560" s="36"/>
      <c r="H560" s="38"/>
      <c r="I560" s="37"/>
      <c r="J560" s="36"/>
      <c r="K560" s="36"/>
      <c r="L560" s="38"/>
      <c r="M560" s="37"/>
      <c r="N560" s="36"/>
      <c r="O560" s="36"/>
      <c r="P560" s="36"/>
      <c r="Q560" s="36"/>
      <c r="R560" s="36"/>
      <c r="S560" s="36"/>
      <c r="T560" s="38"/>
      <c r="U560" s="38"/>
      <c r="V560" s="37"/>
      <c r="W560" s="71"/>
    </row>
    <row r="561" spans="1:23" ht="15" x14ac:dyDescent="0.2">
      <c r="A561" s="69"/>
      <c r="B561" s="36"/>
      <c r="C561" s="36"/>
      <c r="D561" s="36"/>
      <c r="E561" s="36"/>
      <c r="F561" s="38"/>
      <c r="G561" s="36"/>
      <c r="H561" s="38"/>
      <c r="I561" s="37"/>
      <c r="J561" s="36"/>
      <c r="K561" s="36"/>
      <c r="L561" s="38"/>
      <c r="M561" s="37"/>
      <c r="N561" s="36"/>
      <c r="O561" s="36"/>
      <c r="P561" s="36"/>
      <c r="Q561" s="36"/>
      <c r="R561" s="36"/>
      <c r="S561" s="36"/>
      <c r="T561" s="38"/>
      <c r="U561" s="38"/>
      <c r="V561" s="37"/>
      <c r="W561" s="71"/>
    </row>
    <row r="562" spans="1:23" ht="15" x14ac:dyDescent="0.2">
      <c r="A562" s="69"/>
      <c r="B562" s="36"/>
      <c r="C562" s="36"/>
      <c r="D562" s="36"/>
      <c r="E562" s="36"/>
      <c r="F562" s="38"/>
      <c r="G562" s="36"/>
      <c r="H562" s="38"/>
      <c r="I562" s="37"/>
      <c r="J562" s="36"/>
      <c r="K562" s="36"/>
      <c r="L562" s="38"/>
      <c r="M562" s="37"/>
      <c r="N562" s="36"/>
      <c r="O562" s="36"/>
      <c r="P562" s="36"/>
      <c r="Q562" s="36"/>
      <c r="R562" s="36"/>
      <c r="S562" s="36"/>
      <c r="T562" s="38"/>
      <c r="U562" s="38"/>
      <c r="V562" s="37"/>
      <c r="W562" s="71"/>
    </row>
    <row r="563" spans="1:23" ht="15" x14ac:dyDescent="0.2">
      <c r="A563" s="69"/>
      <c r="B563" s="36"/>
      <c r="C563" s="36"/>
      <c r="D563" s="36"/>
      <c r="E563" s="36"/>
      <c r="F563" s="38"/>
      <c r="G563" s="36"/>
      <c r="H563" s="38"/>
      <c r="I563" s="37"/>
      <c r="J563" s="36"/>
      <c r="K563" s="36"/>
      <c r="L563" s="38"/>
      <c r="M563" s="37"/>
      <c r="N563" s="36"/>
      <c r="O563" s="36"/>
      <c r="P563" s="36"/>
      <c r="Q563" s="36"/>
      <c r="R563" s="36"/>
      <c r="S563" s="36"/>
      <c r="T563" s="38"/>
      <c r="U563" s="38"/>
      <c r="V563" s="37"/>
      <c r="W563" s="71"/>
    </row>
    <row r="564" spans="1:23" ht="15" x14ac:dyDescent="0.2">
      <c r="A564" s="69"/>
      <c r="B564" s="36"/>
      <c r="C564" s="36"/>
      <c r="D564" s="36"/>
      <c r="E564" s="36"/>
      <c r="F564" s="38"/>
      <c r="G564" s="36"/>
      <c r="H564" s="38"/>
      <c r="I564" s="37"/>
      <c r="J564" s="36"/>
      <c r="K564" s="36"/>
      <c r="L564" s="38"/>
      <c r="M564" s="37"/>
      <c r="N564" s="36"/>
      <c r="O564" s="36"/>
      <c r="P564" s="36"/>
      <c r="Q564" s="36"/>
      <c r="R564" s="36"/>
      <c r="S564" s="36"/>
      <c r="T564" s="38"/>
      <c r="U564" s="38"/>
      <c r="V564" s="37"/>
      <c r="W564" s="71"/>
    </row>
    <row r="565" spans="1:23" ht="15" x14ac:dyDescent="0.2">
      <c r="A565" s="69"/>
      <c r="B565" s="36"/>
      <c r="C565" s="36"/>
      <c r="D565" s="36"/>
      <c r="E565" s="36"/>
      <c r="F565" s="38"/>
      <c r="G565" s="36"/>
      <c r="H565" s="38"/>
      <c r="I565" s="37"/>
      <c r="J565" s="36"/>
      <c r="K565" s="36"/>
      <c r="L565" s="38"/>
      <c r="M565" s="37"/>
      <c r="N565" s="36"/>
      <c r="O565" s="36"/>
      <c r="P565" s="36"/>
      <c r="Q565" s="36"/>
      <c r="R565" s="36"/>
      <c r="S565" s="36"/>
      <c r="T565" s="38"/>
      <c r="U565" s="38"/>
      <c r="V565" s="37"/>
      <c r="W565" s="71"/>
    </row>
    <row r="566" spans="1:23" ht="15" x14ac:dyDescent="0.2">
      <c r="A566" s="69"/>
      <c r="B566" s="36"/>
      <c r="C566" s="36"/>
      <c r="D566" s="36"/>
      <c r="E566" s="36"/>
      <c r="F566" s="38"/>
      <c r="G566" s="36"/>
      <c r="H566" s="38"/>
      <c r="I566" s="37"/>
      <c r="J566" s="36"/>
      <c r="K566" s="36"/>
      <c r="L566" s="38"/>
      <c r="M566" s="37"/>
      <c r="N566" s="36"/>
      <c r="O566" s="36"/>
      <c r="P566" s="36"/>
      <c r="Q566" s="36"/>
      <c r="R566" s="36"/>
      <c r="S566" s="36"/>
      <c r="T566" s="38"/>
      <c r="U566" s="38"/>
      <c r="V566" s="37"/>
      <c r="W566" s="71"/>
    </row>
    <row r="567" spans="1:23" ht="15" x14ac:dyDescent="0.2">
      <c r="A567" s="69"/>
      <c r="B567" s="36"/>
      <c r="C567" s="36"/>
      <c r="D567" s="36"/>
      <c r="E567" s="36"/>
      <c r="F567" s="38"/>
      <c r="G567" s="36"/>
      <c r="H567" s="38"/>
      <c r="I567" s="37"/>
      <c r="J567" s="36"/>
      <c r="K567" s="36"/>
      <c r="L567" s="38"/>
      <c r="M567" s="37"/>
      <c r="N567" s="36"/>
      <c r="O567" s="36"/>
      <c r="P567" s="36"/>
      <c r="Q567" s="36"/>
      <c r="R567" s="36"/>
      <c r="S567" s="36"/>
      <c r="T567" s="38"/>
      <c r="U567" s="38"/>
      <c r="V567" s="37"/>
      <c r="W567" s="71"/>
    </row>
    <row r="568" spans="1:23" ht="15" x14ac:dyDescent="0.2">
      <c r="A568" s="69"/>
      <c r="B568" s="36"/>
      <c r="C568" s="36"/>
      <c r="D568" s="36"/>
      <c r="E568" s="36"/>
      <c r="F568" s="38"/>
      <c r="G568" s="36"/>
      <c r="H568" s="38"/>
      <c r="I568" s="37"/>
      <c r="J568" s="36"/>
      <c r="K568" s="36"/>
      <c r="L568" s="38"/>
      <c r="M568" s="37"/>
      <c r="N568" s="36"/>
      <c r="O568" s="36"/>
      <c r="P568" s="36"/>
      <c r="Q568" s="36"/>
      <c r="R568" s="36"/>
      <c r="S568" s="36"/>
      <c r="T568" s="38"/>
      <c r="U568" s="38"/>
      <c r="V568" s="37"/>
      <c r="W568" s="71"/>
    </row>
    <row r="569" spans="1:23" ht="15" x14ac:dyDescent="0.2">
      <c r="A569" s="69"/>
      <c r="B569" s="36"/>
      <c r="C569" s="36"/>
      <c r="D569" s="36"/>
      <c r="E569" s="36"/>
      <c r="F569" s="38"/>
      <c r="G569" s="36"/>
      <c r="H569" s="38"/>
      <c r="I569" s="37"/>
      <c r="J569" s="36"/>
      <c r="K569" s="36"/>
      <c r="L569" s="38"/>
      <c r="M569" s="37"/>
      <c r="N569" s="36"/>
      <c r="O569" s="36"/>
      <c r="P569" s="36"/>
      <c r="Q569" s="36"/>
      <c r="R569" s="36"/>
      <c r="S569" s="36"/>
      <c r="T569" s="38"/>
      <c r="U569" s="38"/>
      <c r="V569" s="37"/>
      <c r="W569" s="71"/>
    </row>
    <row r="570" spans="1:23" ht="15" x14ac:dyDescent="0.2">
      <c r="A570" s="69"/>
      <c r="B570" s="36"/>
      <c r="C570" s="36"/>
      <c r="D570" s="36"/>
      <c r="E570" s="36"/>
      <c r="F570" s="38"/>
      <c r="G570" s="36"/>
      <c r="H570" s="38"/>
      <c r="I570" s="37"/>
      <c r="J570" s="36"/>
      <c r="K570" s="36"/>
      <c r="L570" s="38"/>
      <c r="M570" s="37"/>
      <c r="N570" s="36"/>
      <c r="O570" s="36"/>
      <c r="P570" s="36"/>
      <c r="Q570" s="36"/>
      <c r="R570" s="36"/>
      <c r="S570" s="36"/>
      <c r="T570" s="38"/>
      <c r="U570" s="38"/>
      <c r="V570" s="37"/>
      <c r="W570" s="71"/>
    </row>
    <row r="571" spans="1:23" ht="15" x14ac:dyDescent="0.2">
      <c r="A571" s="69"/>
      <c r="B571" s="36"/>
      <c r="C571" s="36"/>
      <c r="D571" s="36"/>
      <c r="E571" s="36"/>
      <c r="F571" s="38"/>
      <c r="G571" s="36"/>
      <c r="H571" s="38"/>
      <c r="I571" s="37"/>
      <c r="J571" s="36"/>
      <c r="K571" s="36"/>
      <c r="L571" s="38"/>
      <c r="M571" s="37"/>
      <c r="N571" s="36"/>
      <c r="O571" s="36"/>
      <c r="P571" s="36"/>
      <c r="Q571" s="36"/>
      <c r="R571" s="36"/>
      <c r="S571" s="36"/>
      <c r="T571" s="38"/>
      <c r="U571" s="38"/>
      <c r="V571" s="37"/>
      <c r="W571" s="71"/>
    </row>
    <row r="572" spans="1:23" ht="15" x14ac:dyDescent="0.2">
      <c r="A572" s="69"/>
      <c r="B572" s="36"/>
      <c r="C572" s="36"/>
      <c r="D572" s="36"/>
      <c r="E572" s="36"/>
      <c r="F572" s="38"/>
      <c r="G572" s="36"/>
      <c r="H572" s="38"/>
      <c r="I572" s="37"/>
      <c r="J572" s="36"/>
      <c r="K572" s="36"/>
      <c r="L572" s="38"/>
      <c r="M572" s="37"/>
      <c r="N572" s="36"/>
      <c r="O572" s="36"/>
      <c r="P572" s="36"/>
      <c r="Q572" s="36"/>
      <c r="R572" s="36"/>
      <c r="S572" s="36"/>
      <c r="T572" s="38"/>
      <c r="U572" s="38"/>
      <c r="V572" s="37"/>
      <c r="W572" s="71"/>
    </row>
    <row r="573" spans="1:23" ht="15" x14ac:dyDescent="0.2">
      <c r="A573" s="69"/>
      <c r="B573" s="36"/>
      <c r="C573" s="36"/>
      <c r="D573" s="36"/>
      <c r="E573" s="36"/>
      <c r="F573" s="38"/>
      <c r="G573" s="36"/>
      <c r="H573" s="38"/>
      <c r="I573" s="37"/>
      <c r="J573" s="36"/>
      <c r="K573" s="36"/>
      <c r="L573" s="38"/>
      <c r="M573" s="37"/>
      <c r="N573" s="36"/>
      <c r="O573" s="36"/>
      <c r="P573" s="36"/>
      <c r="Q573" s="36"/>
      <c r="R573" s="36"/>
      <c r="S573" s="36"/>
      <c r="T573" s="38"/>
      <c r="U573" s="38"/>
      <c r="V573" s="37"/>
      <c r="W573" s="71"/>
    </row>
    <row r="574" spans="1:23" ht="15" x14ac:dyDescent="0.2">
      <c r="A574" s="69"/>
      <c r="B574" s="36"/>
      <c r="C574" s="36"/>
      <c r="D574" s="36"/>
      <c r="E574" s="36"/>
      <c r="F574" s="38"/>
      <c r="G574" s="36"/>
      <c r="H574" s="38"/>
      <c r="I574" s="37"/>
      <c r="J574" s="36"/>
      <c r="K574" s="36"/>
      <c r="L574" s="38"/>
      <c r="M574" s="37"/>
      <c r="N574" s="36"/>
      <c r="O574" s="36"/>
      <c r="P574" s="36"/>
      <c r="Q574" s="36"/>
      <c r="R574" s="36"/>
      <c r="S574" s="36"/>
      <c r="T574" s="38"/>
      <c r="U574" s="38"/>
      <c r="V574" s="37"/>
      <c r="W574" s="71"/>
    </row>
    <row r="575" spans="1:23" ht="15" x14ac:dyDescent="0.2">
      <c r="A575" s="69"/>
      <c r="B575" s="36"/>
      <c r="C575" s="36"/>
      <c r="D575" s="36"/>
      <c r="E575" s="36"/>
      <c r="F575" s="38"/>
      <c r="G575" s="36"/>
      <c r="H575" s="38"/>
      <c r="I575" s="37"/>
      <c r="J575" s="36"/>
      <c r="K575" s="36"/>
      <c r="L575" s="38"/>
      <c r="M575" s="37"/>
      <c r="N575" s="36"/>
      <c r="O575" s="36"/>
      <c r="P575" s="36"/>
      <c r="Q575" s="36"/>
      <c r="R575" s="36"/>
      <c r="S575" s="36"/>
      <c r="T575" s="38"/>
      <c r="U575" s="38"/>
      <c r="V575" s="37"/>
      <c r="W575" s="71"/>
    </row>
    <row r="576" spans="1:23" ht="15" x14ac:dyDescent="0.2">
      <c r="A576" s="69"/>
      <c r="B576" s="36"/>
      <c r="C576" s="36"/>
      <c r="D576" s="36"/>
      <c r="E576" s="36"/>
      <c r="F576" s="38"/>
      <c r="G576" s="36"/>
      <c r="H576" s="38"/>
      <c r="I576" s="37"/>
      <c r="J576" s="36"/>
      <c r="K576" s="36"/>
      <c r="L576" s="38"/>
      <c r="M576" s="37"/>
      <c r="N576" s="36"/>
      <c r="O576" s="36"/>
      <c r="P576" s="36"/>
      <c r="Q576" s="36"/>
      <c r="R576" s="36"/>
      <c r="S576" s="36"/>
      <c r="T576" s="38"/>
      <c r="U576" s="38"/>
      <c r="V576" s="37"/>
      <c r="W576" s="71"/>
    </row>
    <row r="577" spans="1:23" ht="15" x14ac:dyDescent="0.2">
      <c r="A577" s="69"/>
      <c r="B577" s="36"/>
      <c r="C577" s="36"/>
      <c r="D577" s="36"/>
      <c r="E577" s="36"/>
      <c r="F577" s="38"/>
      <c r="G577" s="36"/>
      <c r="H577" s="38"/>
      <c r="I577" s="37"/>
      <c r="J577" s="36"/>
      <c r="K577" s="36"/>
      <c r="L577" s="38"/>
      <c r="M577" s="37"/>
      <c r="N577" s="36"/>
      <c r="O577" s="36"/>
      <c r="P577" s="36"/>
      <c r="Q577" s="36"/>
      <c r="R577" s="36"/>
      <c r="S577" s="36"/>
      <c r="T577" s="38"/>
      <c r="U577" s="38"/>
      <c r="V577" s="37"/>
      <c r="W577" s="71"/>
    </row>
    <row r="578" spans="1:23" ht="15" x14ac:dyDescent="0.2">
      <c r="A578" s="69"/>
      <c r="B578" s="36"/>
      <c r="C578" s="36"/>
      <c r="D578" s="36"/>
      <c r="E578" s="36"/>
      <c r="F578" s="38"/>
      <c r="G578" s="36"/>
      <c r="H578" s="38"/>
      <c r="I578" s="37"/>
      <c r="J578" s="36"/>
      <c r="K578" s="36"/>
      <c r="L578" s="38"/>
      <c r="M578" s="37"/>
      <c r="N578" s="36"/>
      <c r="O578" s="36"/>
      <c r="P578" s="36"/>
      <c r="Q578" s="36"/>
      <c r="R578" s="36"/>
      <c r="S578" s="36"/>
      <c r="T578" s="38"/>
      <c r="U578" s="38"/>
      <c r="V578" s="37"/>
      <c r="W578" s="71"/>
    </row>
    <row r="579" spans="1:23" ht="15" x14ac:dyDescent="0.2">
      <c r="A579" s="69"/>
      <c r="B579" s="36"/>
      <c r="C579" s="36"/>
      <c r="D579" s="36"/>
      <c r="E579" s="36"/>
      <c r="F579" s="38"/>
      <c r="G579" s="36"/>
      <c r="H579" s="38"/>
      <c r="I579" s="37"/>
      <c r="J579" s="36"/>
      <c r="K579" s="36"/>
      <c r="L579" s="38"/>
      <c r="M579" s="37"/>
      <c r="N579" s="36"/>
      <c r="O579" s="36"/>
      <c r="P579" s="36"/>
      <c r="Q579" s="36"/>
      <c r="R579" s="36"/>
      <c r="S579" s="36"/>
      <c r="T579" s="38"/>
      <c r="U579" s="38"/>
      <c r="V579" s="37"/>
      <c r="W579" s="71"/>
    </row>
    <row r="580" spans="1:23" ht="15" x14ac:dyDescent="0.2">
      <c r="A580" s="69"/>
      <c r="B580" s="36"/>
      <c r="C580" s="36"/>
      <c r="D580" s="36"/>
      <c r="E580" s="36"/>
      <c r="F580" s="38"/>
      <c r="G580" s="36"/>
      <c r="H580" s="38"/>
      <c r="I580" s="37"/>
      <c r="J580" s="36"/>
      <c r="K580" s="36"/>
      <c r="L580" s="38"/>
      <c r="M580" s="37"/>
      <c r="N580" s="36"/>
      <c r="O580" s="36"/>
      <c r="P580" s="36"/>
      <c r="Q580" s="36"/>
      <c r="R580" s="36"/>
      <c r="S580" s="36"/>
      <c r="T580" s="38"/>
      <c r="U580" s="38"/>
      <c r="V580" s="37"/>
      <c r="W580" s="71"/>
    </row>
    <row r="581" spans="1:23" ht="15" x14ac:dyDescent="0.2">
      <c r="A581" s="69"/>
      <c r="B581" s="36"/>
      <c r="C581" s="36"/>
      <c r="D581" s="36"/>
      <c r="E581" s="36"/>
      <c r="F581" s="38"/>
      <c r="G581" s="36"/>
      <c r="H581" s="38"/>
      <c r="I581" s="37"/>
      <c r="J581" s="36"/>
      <c r="K581" s="36"/>
      <c r="L581" s="38"/>
      <c r="M581" s="37"/>
      <c r="N581" s="36"/>
      <c r="O581" s="36"/>
      <c r="P581" s="36"/>
      <c r="Q581" s="36"/>
      <c r="R581" s="36"/>
      <c r="S581" s="36"/>
      <c r="T581" s="38"/>
      <c r="U581" s="38"/>
      <c r="V581" s="37"/>
      <c r="W581" s="71"/>
    </row>
    <row r="582" spans="1:23" ht="15" x14ac:dyDescent="0.2">
      <c r="A582" s="69"/>
      <c r="B582" s="36"/>
      <c r="C582" s="36"/>
      <c r="D582" s="36"/>
      <c r="E582" s="36"/>
      <c r="F582" s="38"/>
      <c r="G582" s="36"/>
      <c r="H582" s="38"/>
      <c r="I582" s="37"/>
      <c r="J582" s="36"/>
      <c r="K582" s="36"/>
      <c r="L582" s="38"/>
      <c r="M582" s="37"/>
      <c r="N582" s="36"/>
      <c r="O582" s="36"/>
      <c r="P582" s="36"/>
      <c r="Q582" s="36"/>
      <c r="R582" s="36"/>
      <c r="S582" s="36"/>
      <c r="T582" s="38"/>
      <c r="U582" s="38"/>
      <c r="V582" s="37"/>
      <c r="W582" s="71"/>
    </row>
    <row r="583" spans="1:23" ht="15" x14ac:dyDescent="0.2">
      <c r="A583" s="69"/>
      <c r="B583" s="36"/>
      <c r="C583" s="36"/>
      <c r="D583" s="36"/>
      <c r="E583" s="36"/>
      <c r="F583" s="38"/>
      <c r="G583" s="36"/>
      <c r="H583" s="38"/>
      <c r="I583" s="37"/>
      <c r="J583" s="36"/>
      <c r="K583" s="36"/>
      <c r="L583" s="38"/>
      <c r="M583" s="37"/>
      <c r="N583" s="36"/>
      <c r="O583" s="36"/>
      <c r="P583" s="36"/>
      <c r="Q583" s="36"/>
      <c r="R583" s="36"/>
      <c r="S583" s="36"/>
      <c r="T583" s="38"/>
      <c r="U583" s="38"/>
      <c r="V583" s="37"/>
      <c r="W583" s="71"/>
    </row>
    <row r="584" spans="1:23" ht="15" x14ac:dyDescent="0.2">
      <c r="A584" s="69"/>
      <c r="B584" s="36"/>
      <c r="C584" s="36"/>
      <c r="D584" s="36"/>
      <c r="E584" s="36"/>
      <c r="F584" s="38"/>
      <c r="G584" s="36"/>
      <c r="H584" s="38"/>
      <c r="I584" s="37"/>
      <c r="J584" s="36"/>
      <c r="K584" s="36"/>
      <c r="L584" s="38"/>
      <c r="M584" s="37"/>
      <c r="N584" s="36"/>
      <c r="O584" s="36"/>
      <c r="P584" s="36"/>
      <c r="Q584" s="36"/>
      <c r="R584" s="36"/>
      <c r="S584" s="36"/>
      <c r="T584" s="38"/>
      <c r="U584" s="38"/>
      <c r="V584" s="37"/>
      <c r="W584" s="71"/>
    </row>
    <row r="585" spans="1:23" ht="15" x14ac:dyDescent="0.2">
      <c r="A585" s="69"/>
      <c r="B585" s="36"/>
      <c r="C585" s="36"/>
      <c r="D585" s="36"/>
      <c r="E585" s="36"/>
      <c r="F585" s="38"/>
      <c r="G585" s="36"/>
      <c r="H585" s="38"/>
      <c r="I585" s="37"/>
      <c r="J585" s="36"/>
      <c r="K585" s="36"/>
      <c r="L585" s="38"/>
      <c r="M585" s="37"/>
      <c r="N585" s="36"/>
      <c r="O585" s="36"/>
      <c r="P585" s="36"/>
      <c r="Q585" s="36"/>
      <c r="R585" s="36"/>
      <c r="S585" s="36"/>
      <c r="T585" s="38"/>
      <c r="U585" s="38"/>
      <c r="V585" s="37"/>
      <c r="W585" s="71"/>
    </row>
    <row r="586" spans="1:23" ht="15" x14ac:dyDescent="0.2">
      <c r="A586" s="69"/>
      <c r="B586" s="36"/>
      <c r="C586" s="36"/>
      <c r="D586" s="36"/>
      <c r="E586" s="36"/>
      <c r="F586" s="38"/>
      <c r="G586" s="36"/>
      <c r="H586" s="38"/>
      <c r="I586" s="37"/>
      <c r="J586" s="36"/>
      <c r="K586" s="36"/>
      <c r="L586" s="38"/>
      <c r="M586" s="37"/>
      <c r="N586" s="36"/>
      <c r="O586" s="36"/>
      <c r="P586" s="36"/>
      <c r="Q586" s="36"/>
      <c r="R586" s="36"/>
      <c r="S586" s="36"/>
      <c r="T586" s="38"/>
      <c r="U586" s="38"/>
      <c r="V586" s="37"/>
      <c r="W586" s="71"/>
    </row>
    <row r="587" spans="1:23" ht="15" x14ac:dyDescent="0.2">
      <c r="A587" s="69"/>
      <c r="B587" s="36"/>
      <c r="C587" s="36"/>
      <c r="D587" s="36"/>
      <c r="E587" s="36"/>
      <c r="F587" s="38"/>
      <c r="G587" s="36"/>
      <c r="H587" s="38"/>
      <c r="I587" s="37"/>
      <c r="J587" s="36"/>
      <c r="K587" s="36"/>
      <c r="L587" s="38"/>
      <c r="M587" s="37"/>
      <c r="N587" s="36"/>
      <c r="O587" s="36"/>
      <c r="P587" s="36"/>
      <c r="Q587" s="36"/>
      <c r="R587" s="36"/>
      <c r="S587" s="36"/>
      <c r="T587" s="38"/>
      <c r="U587" s="38"/>
      <c r="V587" s="37"/>
      <c r="W587" s="71"/>
    </row>
    <row r="588" spans="1:23" ht="15" x14ac:dyDescent="0.2">
      <c r="A588" s="69"/>
      <c r="B588" s="36"/>
      <c r="C588" s="36"/>
      <c r="D588" s="36"/>
      <c r="E588" s="36"/>
      <c r="F588" s="38"/>
      <c r="G588" s="36"/>
      <c r="H588" s="38"/>
      <c r="I588" s="37"/>
      <c r="J588" s="36"/>
      <c r="K588" s="36"/>
      <c r="L588" s="38"/>
      <c r="M588" s="37"/>
      <c r="N588" s="36"/>
      <c r="O588" s="36"/>
      <c r="P588" s="36"/>
      <c r="Q588" s="36"/>
      <c r="R588" s="36"/>
      <c r="S588" s="36"/>
      <c r="T588" s="38"/>
      <c r="U588" s="38"/>
      <c r="V588" s="37"/>
      <c r="W588" s="71"/>
    </row>
    <row r="589" spans="1:23" ht="15" x14ac:dyDescent="0.2">
      <c r="A589" s="69"/>
      <c r="B589" s="36"/>
      <c r="C589" s="36"/>
      <c r="D589" s="36"/>
      <c r="E589" s="36"/>
      <c r="F589" s="38"/>
      <c r="G589" s="36"/>
      <c r="H589" s="38"/>
      <c r="I589" s="37"/>
      <c r="J589" s="36"/>
      <c r="K589" s="36"/>
      <c r="L589" s="38"/>
      <c r="M589" s="37"/>
      <c r="N589" s="36"/>
      <c r="O589" s="36"/>
      <c r="P589" s="36"/>
      <c r="Q589" s="36"/>
      <c r="R589" s="36"/>
      <c r="S589" s="36"/>
      <c r="T589" s="38"/>
      <c r="U589" s="38"/>
      <c r="V589" s="37"/>
      <c r="W589" s="71"/>
    </row>
    <row r="590" spans="1:23" ht="15" x14ac:dyDescent="0.2">
      <c r="A590" s="69"/>
      <c r="B590" s="36"/>
      <c r="C590" s="36"/>
      <c r="D590" s="36"/>
      <c r="E590" s="36"/>
      <c r="F590" s="38"/>
      <c r="G590" s="36"/>
      <c r="H590" s="38"/>
      <c r="I590" s="37"/>
      <c r="J590" s="36"/>
      <c r="K590" s="36"/>
      <c r="L590" s="38"/>
      <c r="M590" s="37"/>
      <c r="N590" s="36"/>
      <c r="O590" s="36"/>
      <c r="P590" s="36"/>
      <c r="Q590" s="36"/>
      <c r="R590" s="36"/>
      <c r="S590" s="36"/>
      <c r="T590" s="38"/>
      <c r="U590" s="38"/>
      <c r="V590" s="37"/>
      <c r="W590" s="71"/>
    </row>
    <row r="591" spans="1:23" ht="15" x14ac:dyDescent="0.2">
      <c r="A591" s="69"/>
      <c r="B591" s="36"/>
      <c r="C591" s="36"/>
      <c r="D591" s="36"/>
      <c r="E591" s="36"/>
      <c r="F591" s="38"/>
      <c r="G591" s="36"/>
      <c r="H591" s="38"/>
      <c r="I591" s="37"/>
      <c r="J591" s="36"/>
      <c r="K591" s="36"/>
      <c r="L591" s="38"/>
      <c r="M591" s="37"/>
      <c r="N591" s="36"/>
      <c r="O591" s="36"/>
      <c r="P591" s="36"/>
      <c r="Q591" s="36"/>
      <c r="R591" s="36"/>
      <c r="S591" s="36"/>
      <c r="T591" s="38"/>
      <c r="U591" s="38"/>
      <c r="V591" s="37"/>
      <c r="W591" s="71"/>
    </row>
    <row r="592" spans="1:23" ht="15" x14ac:dyDescent="0.2">
      <c r="A592" s="69"/>
      <c r="B592" s="36"/>
      <c r="C592" s="36"/>
      <c r="D592" s="36"/>
      <c r="E592" s="36"/>
      <c r="F592" s="38"/>
      <c r="G592" s="36"/>
      <c r="H592" s="38"/>
      <c r="I592" s="37"/>
      <c r="J592" s="36"/>
      <c r="K592" s="36"/>
      <c r="L592" s="38"/>
      <c r="M592" s="37"/>
      <c r="N592" s="36"/>
      <c r="O592" s="36"/>
      <c r="P592" s="36"/>
      <c r="Q592" s="36"/>
      <c r="R592" s="36"/>
      <c r="S592" s="36"/>
      <c r="T592" s="38"/>
      <c r="U592" s="38"/>
      <c r="V592" s="37"/>
      <c r="W592" s="71"/>
    </row>
    <row r="593" spans="1:23" ht="15" x14ac:dyDescent="0.2">
      <c r="A593" s="69"/>
      <c r="B593" s="36"/>
      <c r="C593" s="36"/>
      <c r="D593" s="36"/>
      <c r="E593" s="36"/>
      <c r="F593" s="38"/>
      <c r="G593" s="36"/>
      <c r="H593" s="38"/>
      <c r="I593" s="37"/>
      <c r="J593" s="36"/>
      <c r="K593" s="36"/>
      <c r="L593" s="38"/>
      <c r="M593" s="37"/>
      <c r="N593" s="36"/>
      <c r="O593" s="36"/>
      <c r="P593" s="36"/>
      <c r="Q593" s="36"/>
      <c r="R593" s="36"/>
      <c r="S593" s="36"/>
      <c r="T593" s="38"/>
      <c r="U593" s="38"/>
      <c r="V593" s="37"/>
      <c r="W593" s="71"/>
    </row>
    <row r="594" spans="1:23" ht="15" x14ac:dyDescent="0.2">
      <c r="A594" s="69"/>
      <c r="B594" s="36"/>
      <c r="C594" s="36"/>
      <c r="D594" s="36"/>
      <c r="E594" s="36"/>
      <c r="F594" s="38"/>
      <c r="G594" s="36"/>
      <c r="H594" s="38"/>
      <c r="I594" s="37"/>
      <c r="J594" s="36"/>
      <c r="K594" s="36"/>
      <c r="L594" s="38"/>
      <c r="M594" s="37"/>
      <c r="N594" s="36"/>
      <c r="O594" s="36"/>
      <c r="P594" s="36"/>
      <c r="Q594" s="36"/>
      <c r="R594" s="36"/>
      <c r="S594" s="36"/>
      <c r="T594" s="38"/>
      <c r="U594" s="38"/>
      <c r="V594" s="37"/>
      <c r="W594" s="71"/>
    </row>
    <row r="595" spans="1:23" ht="15" x14ac:dyDescent="0.2">
      <c r="A595" s="69"/>
      <c r="B595" s="36"/>
      <c r="C595" s="36"/>
      <c r="D595" s="36"/>
      <c r="E595" s="36"/>
      <c r="F595" s="38"/>
      <c r="G595" s="36"/>
      <c r="H595" s="38"/>
      <c r="I595" s="37"/>
      <c r="J595" s="36"/>
      <c r="K595" s="36"/>
      <c r="L595" s="38"/>
      <c r="M595" s="37"/>
      <c r="N595" s="36"/>
      <c r="O595" s="36"/>
      <c r="P595" s="36"/>
      <c r="Q595" s="36"/>
      <c r="R595" s="36"/>
      <c r="S595" s="36"/>
      <c r="T595" s="38"/>
      <c r="U595" s="38"/>
      <c r="V595" s="37"/>
      <c r="W595" s="71"/>
    </row>
    <row r="596" spans="1:23" ht="15" x14ac:dyDescent="0.2">
      <c r="A596" s="69"/>
      <c r="B596" s="36"/>
      <c r="C596" s="36"/>
      <c r="D596" s="36"/>
      <c r="E596" s="36"/>
      <c r="F596" s="38"/>
      <c r="G596" s="36"/>
      <c r="H596" s="38"/>
      <c r="I596" s="37"/>
      <c r="J596" s="36"/>
      <c r="K596" s="36"/>
      <c r="L596" s="38"/>
      <c r="M596" s="37"/>
      <c r="N596" s="36"/>
      <c r="O596" s="36"/>
      <c r="P596" s="36"/>
      <c r="Q596" s="36"/>
      <c r="R596" s="36"/>
      <c r="S596" s="36"/>
      <c r="T596" s="38"/>
      <c r="U596" s="38"/>
      <c r="V596" s="37"/>
      <c r="W596" s="71"/>
    </row>
    <row r="597" spans="1:23" ht="15" x14ac:dyDescent="0.2">
      <c r="A597" s="69"/>
      <c r="B597" s="36"/>
      <c r="C597" s="36"/>
      <c r="D597" s="36"/>
      <c r="E597" s="36"/>
      <c r="F597" s="38"/>
      <c r="G597" s="36"/>
      <c r="H597" s="38"/>
      <c r="I597" s="37"/>
      <c r="J597" s="36"/>
      <c r="K597" s="36"/>
      <c r="L597" s="38"/>
      <c r="M597" s="37"/>
      <c r="N597" s="36"/>
      <c r="O597" s="36"/>
      <c r="P597" s="36"/>
      <c r="Q597" s="36"/>
      <c r="R597" s="36"/>
      <c r="S597" s="36"/>
      <c r="T597" s="38"/>
      <c r="U597" s="38"/>
      <c r="V597" s="37"/>
      <c r="W597" s="71"/>
    </row>
    <row r="598" spans="1:23" ht="15" x14ac:dyDescent="0.2">
      <c r="A598" s="69"/>
      <c r="B598" s="36"/>
      <c r="C598" s="36"/>
      <c r="D598" s="36"/>
      <c r="E598" s="36"/>
      <c r="F598" s="38"/>
      <c r="G598" s="36"/>
      <c r="H598" s="38"/>
      <c r="I598" s="37"/>
      <c r="J598" s="36"/>
      <c r="K598" s="36"/>
      <c r="L598" s="38"/>
      <c r="M598" s="37"/>
      <c r="N598" s="36"/>
      <c r="O598" s="36"/>
      <c r="P598" s="36"/>
      <c r="Q598" s="36"/>
      <c r="R598" s="36"/>
      <c r="S598" s="36"/>
      <c r="T598" s="38"/>
      <c r="U598" s="38"/>
      <c r="V598" s="37"/>
      <c r="W598" s="71"/>
    </row>
    <row r="599" spans="1:23" ht="15" x14ac:dyDescent="0.2">
      <c r="A599" s="69"/>
      <c r="B599" s="36"/>
      <c r="C599" s="36"/>
      <c r="D599" s="36"/>
      <c r="E599" s="36"/>
      <c r="F599" s="38"/>
      <c r="G599" s="36"/>
      <c r="H599" s="38"/>
      <c r="I599" s="37"/>
      <c r="J599" s="36"/>
      <c r="K599" s="36"/>
      <c r="L599" s="38"/>
      <c r="M599" s="37"/>
      <c r="N599" s="36"/>
      <c r="O599" s="36"/>
      <c r="P599" s="36"/>
      <c r="Q599" s="36"/>
      <c r="R599" s="36"/>
      <c r="S599" s="36"/>
      <c r="T599" s="38"/>
      <c r="U599" s="38"/>
      <c r="V599" s="37"/>
      <c r="W599" s="71"/>
    </row>
    <row r="600" spans="1:23" ht="15" x14ac:dyDescent="0.2">
      <c r="A600" s="69"/>
      <c r="B600" s="36"/>
      <c r="C600" s="36"/>
      <c r="D600" s="36"/>
      <c r="E600" s="36"/>
      <c r="F600" s="38"/>
      <c r="G600" s="36"/>
      <c r="H600" s="38"/>
      <c r="I600" s="37"/>
      <c r="J600" s="36"/>
      <c r="K600" s="36"/>
      <c r="L600" s="38"/>
      <c r="M600" s="37"/>
      <c r="N600" s="36"/>
      <c r="O600" s="36"/>
      <c r="P600" s="36"/>
      <c r="Q600" s="36"/>
      <c r="R600" s="36"/>
      <c r="S600" s="36"/>
      <c r="T600" s="38"/>
      <c r="U600" s="38"/>
      <c r="V600" s="37"/>
      <c r="W600" s="71"/>
    </row>
    <row r="601" spans="1:23" ht="15" x14ac:dyDescent="0.2">
      <c r="A601" s="69"/>
      <c r="B601" s="36"/>
      <c r="C601" s="36"/>
      <c r="D601" s="36"/>
      <c r="E601" s="36"/>
      <c r="F601" s="38"/>
      <c r="G601" s="36"/>
      <c r="H601" s="38"/>
      <c r="I601" s="37"/>
      <c r="J601" s="36"/>
      <c r="K601" s="36"/>
      <c r="L601" s="38"/>
      <c r="M601" s="37"/>
      <c r="N601" s="36"/>
      <c r="O601" s="36"/>
      <c r="P601" s="36"/>
      <c r="Q601" s="36"/>
      <c r="R601" s="36"/>
      <c r="S601" s="36"/>
      <c r="T601" s="38"/>
      <c r="U601" s="38"/>
      <c r="V601" s="37"/>
      <c r="W601" s="71"/>
    </row>
    <row r="602" spans="1:23" ht="15" x14ac:dyDescent="0.2">
      <c r="A602" s="69"/>
      <c r="B602" s="36"/>
      <c r="C602" s="36"/>
      <c r="D602" s="36"/>
      <c r="E602" s="36"/>
      <c r="F602" s="38"/>
      <c r="G602" s="36"/>
      <c r="H602" s="38"/>
      <c r="I602" s="37"/>
      <c r="J602" s="36"/>
      <c r="K602" s="36"/>
      <c r="L602" s="38"/>
      <c r="M602" s="37"/>
      <c r="N602" s="36"/>
      <c r="O602" s="36"/>
      <c r="P602" s="36"/>
      <c r="Q602" s="36"/>
      <c r="R602" s="36"/>
      <c r="S602" s="36"/>
      <c r="T602" s="38"/>
      <c r="U602" s="38"/>
      <c r="V602" s="37"/>
      <c r="W602" s="71"/>
    </row>
    <row r="603" spans="1:23" ht="15" x14ac:dyDescent="0.2">
      <c r="A603" s="69"/>
      <c r="B603" s="36"/>
      <c r="C603" s="36"/>
      <c r="D603" s="36"/>
      <c r="E603" s="36"/>
      <c r="F603" s="38"/>
      <c r="G603" s="36"/>
      <c r="H603" s="38"/>
      <c r="I603" s="37"/>
      <c r="J603" s="36"/>
      <c r="K603" s="36"/>
      <c r="L603" s="38"/>
      <c r="M603" s="37"/>
      <c r="N603" s="36"/>
      <c r="O603" s="36"/>
      <c r="P603" s="36"/>
      <c r="Q603" s="36"/>
      <c r="R603" s="36"/>
      <c r="S603" s="36"/>
      <c r="T603" s="38"/>
      <c r="U603" s="38"/>
      <c r="V603" s="37"/>
      <c r="W603" s="71"/>
    </row>
    <row r="604" spans="1:23" ht="15" x14ac:dyDescent="0.2">
      <c r="A604" s="69"/>
      <c r="B604" s="36"/>
      <c r="C604" s="36"/>
      <c r="D604" s="36"/>
      <c r="E604" s="36"/>
      <c r="F604" s="38"/>
      <c r="G604" s="36"/>
      <c r="H604" s="38"/>
      <c r="I604" s="37"/>
      <c r="J604" s="36"/>
      <c r="K604" s="36"/>
      <c r="L604" s="38"/>
      <c r="M604" s="37"/>
      <c r="N604" s="36"/>
      <c r="O604" s="36"/>
      <c r="P604" s="36"/>
      <c r="Q604" s="36"/>
      <c r="R604" s="36"/>
      <c r="S604" s="36"/>
      <c r="T604" s="38"/>
      <c r="U604" s="38"/>
      <c r="V604" s="37"/>
      <c r="W604" s="71"/>
    </row>
    <row r="605" spans="1:23" ht="15" x14ac:dyDescent="0.2">
      <c r="A605" s="69"/>
      <c r="B605" s="36"/>
      <c r="C605" s="36"/>
      <c r="D605" s="36"/>
      <c r="E605" s="36"/>
      <c r="F605" s="38"/>
      <c r="G605" s="36"/>
      <c r="H605" s="38"/>
      <c r="I605" s="37"/>
      <c r="J605" s="36"/>
      <c r="K605" s="36"/>
      <c r="L605" s="38"/>
      <c r="M605" s="37"/>
      <c r="N605" s="36"/>
      <c r="O605" s="36"/>
      <c r="P605" s="36"/>
      <c r="Q605" s="36"/>
      <c r="R605" s="36"/>
      <c r="S605" s="36"/>
      <c r="T605" s="38"/>
      <c r="U605" s="38"/>
      <c r="V605" s="37"/>
      <c r="W605" s="71"/>
    </row>
    <row r="606" spans="1:23" ht="15" x14ac:dyDescent="0.2">
      <c r="A606" s="69"/>
      <c r="B606" s="36"/>
      <c r="C606" s="36"/>
      <c r="D606" s="36"/>
      <c r="E606" s="36"/>
      <c r="F606" s="38"/>
      <c r="G606" s="36"/>
      <c r="H606" s="38"/>
      <c r="I606" s="37"/>
      <c r="J606" s="36"/>
      <c r="K606" s="36"/>
      <c r="L606" s="38"/>
      <c r="M606" s="37"/>
      <c r="N606" s="36"/>
      <c r="O606" s="36"/>
      <c r="P606" s="36"/>
      <c r="Q606" s="36"/>
      <c r="R606" s="36"/>
      <c r="S606" s="36"/>
      <c r="T606" s="38"/>
      <c r="U606" s="38"/>
      <c r="V606" s="37"/>
      <c r="W606" s="71"/>
    </row>
    <row r="607" spans="1:23" ht="15" x14ac:dyDescent="0.2">
      <c r="A607" s="69"/>
      <c r="B607" s="36"/>
      <c r="C607" s="36"/>
      <c r="D607" s="36"/>
      <c r="E607" s="36"/>
      <c r="F607" s="38"/>
      <c r="G607" s="36"/>
      <c r="H607" s="38"/>
      <c r="I607" s="37"/>
      <c r="J607" s="36"/>
      <c r="K607" s="36"/>
      <c r="L607" s="38"/>
      <c r="M607" s="37"/>
      <c r="N607" s="36"/>
      <c r="O607" s="36"/>
      <c r="P607" s="36"/>
      <c r="Q607" s="36"/>
      <c r="R607" s="36"/>
      <c r="S607" s="36"/>
      <c r="T607" s="38"/>
      <c r="U607" s="38"/>
      <c r="V607" s="37"/>
      <c r="W607" s="71"/>
    </row>
    <row r="608" spans="1:23" ht="15" x14ac:dyDescent="0.2">
      <c r="A608" s="69"/>
      <c r="B608" s="36"/>
      <c r="C608" s="36"/>
      <c r="D608" s="36"/>
      <c r="E608" s="36"/>
      <c r="F608" s="38"/>
      <c r="G608" s="36"/>
      <c r="H608" s="38"/>
      <c r="I608" s="37"/>
      <c r="J608" s="36"/>
      <c r="K608" s="36"/>
      <c r="L608" s="38"/>
      <c r="M608" s="37"/>
      <c r="N608" s="36"/>
      <c r="O608" s="36"/>
      <c r="P608" s="36"/>
      <c r="Q608" s="36"/>
      <c r="R608" s="36"/>
      <c r="S608" s="36"/>
      <c r="T608" s="38"/>
      <c r="U608" s="38"/>
      <c r="V608" s="37"/>
      <c r="W608" s="71"/>
    </row>
    <row r="609" spans="1:23" ht="15" x14ac:dyDescent="0.2">
      <c r="A609" s="69"/>
      <c r="B609" s="36"/>
      <c r="C609" s="36"/>
      <c r="D609" s="36"/>
      <c r="E609" s="36"/>
      <c r="F609" s="38"/>
      <c r="G609" s="36"/>
      <c r="H609" s="38"/>
      <c r="I609" s="37"/>
      <c r="J609" s="36"/>
      <c r="K609" s="36"/>
      <c r="L609" s="38"/>
      <c r="M609" s="37"/>
      <c r="N609" s="36"/>
      <c r="O609" s="36"/>
      <c r="P609" s="36"/>
      <c r="Q609" s="36"/>
      <c r="R609" s="36"/>
      <c r="S609" s="36"/>
      <c r="T609" s="38"/>
      <c r="U609" s="38"/>
      <c r="V609" s="37"/>
      <c r="W609" s="71"/>
    </row>
    <row r="610" spans="1:23" ht="15" x14ac:dyDescent="0.2">
      <c r="A610" s="69"/>
      <c r="B610" s="36"/>
      <c r="C610" s="36"/>
      <c r="D610" s="36"/>
      <c r="E610" s="36"/>
      <c r="F610" s="38"/>
      <c r="G610" s="36"/>
      <c r="H610" s="38"/>
      <c r="I610" s="37"/>
      <c r="J610" s="36"/>
      <c r="K610" s="36"/>
      <c r="L610" s="38"/>
      <c r="M610" s="37"/>
      <c r="N610" s="36"/>
      <c r="O610" s="36"/>
      <c r="P610" s="36"/>
      <c r="Q610" s="36"/>
      <c r="R610" s="36"/>
      <c r="S610" s="36"/>
      <c r="T610" s="38"/>
      <c r="U610" s="38"/>
      <c r="V610" s="37"/>
      <c r="W610" s="71"/>
    </row>
    <row r="611" spans="1:23" ht="15" x14ac:dyDescent="0.2">
      <c r="A611" s="69"/>
      <c r="B611" s="36"/>
      <c r="C611" s="36"/>
      <c r="D611" s="36"/>
      <c r="E611" s="36"/>
      <c r="F611" s="38"/>
      <c r="G611" s="36"/>
      <c r="H611" s="38"/>
      <c r="I611" s="37"/>
      <c r="J611" s="36"/>
      <c r="K611" s="36"/>
      <c r="L611" s="38"/>
      <c r="M611" s="37"/>
      <c r="N611" s="36"/>
      <c r="O611" s="36"/>
      <c r="P611" s="36"/>
      <c r="Q611" s="36"/>
      <c r="R611" s="36"/>
      <c r="S611" s="36"/>
      <c r="T611" s="38"/>
      <c r="U611" s="38"/>
      <c r="V611" s="37"/>
      <c r="W611" s="71"/>
    </row>
    <row r="612" spans="1:23" ht="15" x14ac:dyDescent="0.2">
      <c r="A612" s="69"/>
      <c r="B612" s="36"/>
      <c r="C612" s="36"/>
      <c r="D612" s="36"/>
      <c r="E612" s="36"/>
      <c r="F612" s="38"/>
      <c r="G612" s="36"/>
      <c r="H612" s="38"/>
      <c r="I612" s="37"/>
      <c r="J612" s="36"/>
      <c r="K612" s="36"/>
      <c r="L612" s="38"/>
      <c r="M612" s="37"/>
      <c r="N612" s="36"/>
      <c r="O612" s="36"/>
      <c r="P612" s="36"/>
      <c r="Q612" s="36"/>
      <c r="R612" s="36"/>
      <c r="S612" s="36"/>
      <c r="T612" s="38"/>
      <c r="U612" s="38"/>
      <c r="V612" s="37"/>
      <c r="W612" s="71"/>
    </row>
    <row r="613" spans="1:23" ht="15" x14ac:dyDescent="0.2">
      <c r="A613" s="69"/>
      <c r="B613" s="36"/>
      <c r="C613" s="36"/>
      <c r="D613" s="36"/>
      <c r="E613" s="36"/>
      <c r="F613" s="38"/>
      <c r="G613" s="36"/>
      <c r="H613" s="38"/>
      <c r="I613" s="37"/>
      <c r="J613" s="36"/>
      <c r="K613" s="36"/>
      <c r="L613" s="38"/>
      <c r="M613" s="37"/>
      <c r="N613" s="36"/>
      <c r="O613" s="36"/>
      <c r="P613" s="36"/>
      <c r="Q613" s="36"/>
      <c r="R613" s="36"/>
      <c r="S613" s="36"/>
      <c r="T613" s="38"/>
      <c r="U613" s="38"/>
      <c r="V613" s="37"/>
      <c r="W613" s="71"/>
    </row>
    <row r="614" spans="1:23" ht="15" x14ac:dyDescent="0.2">
      <c r="A614" s="69"/>
      <c r="B614" s="36"/>
      <c r="C614" s="36"/>
      <c r="D614" s="36"/>
      <c r="E614" s="36"/>
      <c r="F614" s="38"/>
      <c r="G614" s="36"/>
      <c r="H614" s="38"/>
      <c r="I614" s="37"/>
      <c r="J614" s="36"/>
      <c r="K614" s="36"/>
      <c r="L614" s="38"/>
      <c r="M614" s="37"/>
      <c r="N614" s="36"/>
      <c r="O614" s="36"/>
      <c r="P614" s="36"/>
      <c r="Q614" s="36"/>
      <c r="R614" s="36"/>
      <c r="S614" s="36"/>
      <c r="T614" s="38"/>
      <c r="U614" s="38"/>
      <c r="V614" s="37"/>
      <c r="W614" s="71"/>
    </row>
    <row r="615" spans="1:23" ht="15" x14ac:dyDescent="0.2">
      <c r="A615" s="69"/>
      <c r="B615" s="36"/>
      <c r="C615" s="36"/>
      <c r="D615" s="36"/>
      <c r="E615" s="36"/>
      <c r="F615" s="38"/>
      <c r="G615" s="36"/>
      <c r="H615" s="38"/>
      <c r="I615" s="37"/>
      <c r="J615" s="36"/>
      <c r="K615" s="36"/>
      <c r="L615" s="38"/>
      <c r="M615" s="37"/>
      <c r="N615" s="36"/>
      <c r="O615" s="36"/>
      <c r="P615" s="36"/>
      <c r="Q615" s="36"/>
      <c r="R615" s="36"/>
      <c r="S615" s="36"/>
      <c r="T615" s="38"/>
      <c r="U615" s="38"/>
      <c r="V615" s="37"/>
      <c r="W615" s="71"/>
    </row>
    <row r="616" spans="1:23" ht="15" x14ac:dyDescent="0.2">
      <c r="A616" s="69"/>
      <c r="B616" s="36"/>
      <c r="C616" s="36"/>
      <c r="D616" s="36"/>
      <c r="E616" s="36"/>
      <c r="F616" s="38"/>
      <c r="G616" s="36"/>
      <c r="H616" s="38"/>
      <c r="I616" s="37"/>
      <c r="J616" s="36"/>
      <c r="K616" s="36"/>
      <c r="L616" s="38"/>
      <c r="M616" s="37"/>
      <c r="N616" s="36"/>
      <c r="O616" s="36"/>
      <c r="P616" s="36"/>
      <c r="Q616" s="36"/>
      <c r="R616" s="36"/>
      <c r="S616" s="36"/>
      <c r="T616" s="38"/>
      <c r="U616" s="38"/>
      <c r="V616" s="37"/>
      <c r="W616" s="71"/>
    </row>
    <row r="617" spans="1:23" ht="15" x14ac:dyDescent="0.2">
      <c r="A617" s="69"/>
      <c r="B617" s="36"/>
      <c r="C617" s="36"/>
      <c r="D617" s="36"/>
      <c r="E617" s="36"/>
      <c r="F617" s="38"/>
      <c r="G617" s="36"/>
      <c r="H617" s="38"/>
      <c r="I617" s="37"/>
      <c r="J617" s="36"/>
      <c r="K617" s="36"/>
      <c r="L617" s="38"/>
      <c r="M617" s="37"/>
      <c r="N617" s="36"/>
      <c r="O617" s="36"/>
      <c r="P617" s="36"/>
      <c r="Q617" s="36"/>
      <c r="R617" s="36"/>
      <c r="S617" s="36"/>
      <c r="T617" s="38"/>
      <c r="U617" s="38"/>
      <c r="V617" s="37"/>
      <c r="W617" s="71"/>
    </row>
    <row r="618" spans="1:23" ht="15" x14ac:dyDescent="0.2">
      <c r="A618" s="69"/>
      <c r="B618" s="36"/>
      <c r="C618" s="36"/>
      <c r="D618" s="36"/>
      <c r="E618" s="36"/>
      <c r="F618" s="38"/>
      <c r="G618" s="36"/>
      <c r="H618" s="38"/>
      <c r="I618" s="37"/>
      <c r="J618" s="36"/>
      <c r="K618" s="36"/>
      <c r="L618" s="38"/>
      <c r="M618" s="37"/>
      <c r="N618" s="36"/>
      <c r="O618" s="36"/>
      <c r="P618" s="36"/>
      <c r="Q618" s="36"/>
      <c r="R618" s="36"/>
      <c r="S618" s="36"/>
      <c r="T618" s="38"/>
      <c r="U618" s="38"/>
      <c r="V618" s="37"/>
      <c r="W618" s="71"/>
    </row>
    <row r="619" spans="1:23" ht="15" x14ac:dyDescent="0.2">
      <c r="A619" s="69"/>
      <c r="B619" s="36"/>
      <c r="C619" s="36"/>
      <c r="D619" s="36"/>
      <c r="E619" s="36"/>
      <c r="F619" s="38"/>
      <c r="G619" s="36"/>
      <c r="H619" s="38"/>
      <c r="I619" s="37"/>
      <c r="J619" s="36"/>
      <c r="K619" s="36"/>
      <c r="L619" s="38"/>
      <c r="M619" s="37"/>
      <c r="N619" s="36"/>
      <c r="O619" s="36"/>
      <c r="P619" s="36"/>
      <c r="Q619" s="36"/>
      <c r="R619" s="36"/>
      <c r="S619" s="36"/>
      <c r="T619" s="38"/>
      <c r="U619" s="38"/>
      <c r="V619" s="37"/>
      <c r="W619" s="71"/>
    </row>
    <row r="620" spans="1:23" ht="15" x14ac:dyDescent="0.2">
      <c r="A620" s="69"/>
      <c r="B620" s="36"/>
      <c r="C620" s="36"/>
      <c r="D620" s="36"/>
      <c r="E620" s="36"/>
      <c r="F620" s="38"/>
      <c r="G620" s="36"/>
      <c r="H620" s="38"/>
      <c r="I620" s="37"/>
      <c r="J620" s="36"/>
      <c r="K620" s="36"/>
      <c r="L620" s="38"/>
      <c r="M620" s="37"/>
      <c r="N620" s="36"/>
      <c r="O620" s="36"/>
      <c r="P620" s="36"/>
      <c r="Q620" s="36"/>
      <c r="R620" s="36"/>
      <c r="S620" s="36"/>
      <c r="T620" s="38"/>
      <c r="U620" s="38"/>
      <c r="V620" s="37"/>
      <c r="W620" s="71"/>
    </row>
    <row r="621" spans="1:23" ht="15" x14ac:dyDescent="0.2">
      <c r="A621" s="69"/>
      <c r="B621" s="36"/>
      <c r="C621" s="36"/>
      <c r="D621" s="36"/>
      <c r="E621" s="36"/>
      <c r="F621" s="38"/>
      <c r="G621" s="36"/>
      <c r="H621" s="38"/>
      <c r="I621" s="37"/>
      <c r="J621" s="36"/>
      <c r="K621" s="36"/>
      <c r="L621" s="38"/>
      <c r="M621" s="37"/>
      <c r="N621" s="36"/>
      <c r="O621" s="36"/>
      <c r="P621" s="36"/>
      <c r="Q621" s="36"/>
      <c r="R621" s="36"/>
      <c r="S621" s="36"/>
      <c r="T621" s="38"/>
      <c r="U621" s="38"/>
      <c r="V621" s="37"/>
      <c r="W621" s="71"/>
    </row>
    <row r="622" spans="1:23" ht="15" x14ac:dyDescent="0.2">
      <c r="A622" s="69"/>
      <c r="B622" s="36"/>
      <c r="C622" s="36"/>
      <c r="D622" s="36"/>
      <c r="E622" s="36"/>
      <c r="F622" s="38"/>
      <c r="G622" s="36"/>
      <c r="H622" s="38"/>
      <c r="I622" s="37"/>
      <c r="J622" s="36"/>
      <c r="K622" s="36"/>
      <c r="L622" s="38"/>
      <c r="M622" s="37"/>
      <c r="N622" s="36"/>
      <c r="O622" s="36"/>
      <c r="P622" s="36"/>
      <c r="Q622" s="36"/>
      <c r="R622" s="36"/>
      <c r="S622" s="36"/>
      <c r="T622" s="38"/>
      <c r="U622" s="38"/>
      <c r="V622" s="37"/>
      <c r="W622" s="71"/>
    </row>
    <row r="623" spans="1:23" ht="15" x14ac:dyDescent="0.2">
      <c r="A623" s="69"/>
      <c r="B623" s="36"/>
      <c r="C623" s="36"/>
      <c r="D623" s="36"/>
      <c r="E623" s="36"/>
      <c r="F623" s="38"/>
      <c r="G623" s="36"/>
      <c r="H623" s="38"/>
      <c r="I623" s="37"/>
      <c r="J623" s="36"/>
      <c r="K623" s="36"/>
      <c r="L623" s="38"/>
      <c r="M623" s="37"/>
      <c r="N623" s="36"/>
      <c r="O623" s="36"/>
      <c r="P623" s="36"/>
      <c r="Q623" s="36"/>
      <c r="R623" s="36"/>
      <c r="S623" s="36"/>
      <c r="T623" s="38"/>
      <c r="U623" s="38"/>
      <c r="V623" s="37"/>
      <c r="W623" s="71"/>
    </row>
    <row r="624" spans="1:23" ht="15" x14ac:dyDescent="0.2">
      <c r="A624" s="69"/>
      <c r="B624" s="36"/>
      <c r="C624" s="36"/>
      <c r="D624" s="36"/>
      <c r="E624" s="36"/>
      <c r="F624" s="38"/>
      <c r="G624" s="36"/>
      <c r="H624" s="38"/>
      <c r="I624" s="37"/>
      <c r="J624" s="36"/>
      <c r="K624" s="36"/>
      <c r="L624" s="38"/>
      <c r="M624" s="37"/>
      <c r="N624" s="36"/>
      <c r="O624" s="36"/>
      <c r="P624" s="36"/>
      <c r="Q624" s="36"/>
      <c r="R624" s="36"/>
      <c r="S624" s="36"/>
      <c r="T624" s="38"/>
      <c r="U624" s="38"/>
      <c r="V624" s="37"/>
      <c r="W624" s="71"/>
    </row>
    <row r="625" spans="1:23" ht="15" x14ac:dyDescent="0.2">
      <c r="A625" s="69"/>
      <c r="B625" s="36"/>
      <c r="C625" s="36"/>
      <c r="D625" s="36"/>
      <c r="E625" s="36"/>
      <c r="F625" s="38"/>
      <c r="G625" s="36"/>
      <c r="H625" s="38"/>
      <c r="I625" s="37"/>
      <c r="J625" s="36"/>
      <c r="K625" s="36"/>
      <c r="L625" s="38"/>
      <c r="M625" s="37"/>
      <c r="N625" s="36"/>
      <c r="O625" s="36"/>
      <c r="P625" s="36"/>
      <c r="Q625" s="36"/>
      <c r="R625" s="36"/>
      <c r="S625" s="36"/>
      <c r="T625" s="38"/>
      <c r="U625" s="38"/>
      <c r="V625" s="37"/>
      <c r="W625" s="71"/>
    </row>
    <row r="626" spans="1:23" ht="15" x14ac:dyDescent="0.2">
      <c r="A626" s="69"/>
      <c r="B626" s="36"/>
      <c r="C626" s="36"/>
      <c r="D626" s="36"/>
      <c r="E626" s="36"/>
      <c r="F626" s="38"/>
      <c r="G626" s="36"/>
      <c r="H626" s="38"/>
      <c r="I626" s="37"/>
      <c r="J626" s="36"/>
      <c r="K626" s="36"/>
      <c r="L626" s="38"/>
      <c r="M626" s="37"/>
      <c r="N626" s="36"/>
      <c r="O626" s="36"/>
      <c r="P626" s="36"/>
      <c r="Q626" s="36"/>
      <c r="R626" s="36"/>
      <c r="S626" s="36"/>
      <c r="T626" s="38"/>
      <c r="U626" s="38"/>
      <c r="V626" s="37"/>
      <c r="W626" s="71"/>
    </row>
    <row r="627" spans="1:23" ht="15" x14ac:dyDescent="0.2">
      <c r="A627" s="69"/>
      <c r="B627" s="36"/>
      <c r="C627" s="36"/>
      <c r="D627" s="36"/>
      <c r="E627" s="36"/>
      <c r="F627" s="38"/>
      <c r="G627" s="36"/>
      <c r="H627" s="38"/>
      <c r="I627" s="37"/>
      <c r="J627" s="36"/>
      <c r="K627" s="36"/>
      <c r="L627" s="38"/>
      <c r="M627" s="37"/>
      <c r="N627" s="36"/>
      <c r="O627" s="36"/>
      <c r="P627" s="36"/>
      <c r="Q627" s="36"/>
      <c r="R627" s="36"/>
      <c r="S627" s="36"/>
      <c r="T627" s="38"/>
      <c r="U627" s="38"/>
      <c r="V627" s="37"/>
      <c r="W627" s="71"/>
    </row>
    <row r="628" spans="1:23" ht="15" x14ac:dyDescent="0.2">
      <c r="A628" s="69"/>
      <c r="B628" s="36"/>
      <c r="C628" s="36"/>
      <c r="D628" s="36"/>
      <c r="E628" s="36"/>
      <c r="F628" s="38"/>
      <c r="G628" s="36"/>
      <c r="H628" s="38"/>
      <c r="I628" s="37"/>
      <c r="J628" s="36"/>
      <c r="K628" s="36"/>
      <c r="L628" s="38"/>
      <c r="M628" s="37"/>
      <c r="N628" s="36"/>
      <c r="O628" s="36"/>
      <c r="P628" s="36"/>
      <c r="Q628" s="36"/>
      <c r="R628" s="36"/>
      <c r="S628" s="36"/>
      <c r="T628" s="38"/>
      <c r="U628" s="38"/>
      <c r="V628" s="37"/>
      <c r="W628" s="71"/>
    </row>
    <row r="629" spans="1:23" ht="15" x14ac:dyDescent="0.2">
      <c r="A629" s="69"/>
      <c r="B629" s="36"/>
      <c r="C629" s="36"/>
      <c r="D629" s="36"/>
      <c r="E629" s="36"/>
      <c r="F629" s="38"/>
      <c r="G629" s="36"/>
      <c r="H629" s="38"/>
      <c r="I629" s="37"/>
      <c r="J629" s="36"/>
      <c r="K629" s="36"/>
      <c r="L629" s="38"/>
      <c r="M629" s="37"/>
      <c r="N629" s="36"/>
      <c r="O629" s="36"/>
      <c r="P629" s="36"/>
      <c r="Q629" s="36"/>
      <c r="R629" s="36"/>
      <c r="S629" s="36"/>
      <c r="T629" s="38"/>
      <c r="U629" s="38"/>
      <c r="V629" s="37"/>
      <c r="W629" s="71"/>
    </row>
    <row r="630" spans="1:23" ht="15" x14ac:dyDescent="0.2">
      <c r="A630" s="69"/>
      <c r="B630" s="36"/>
      <c r="C630" s="36"/>
      <c r="D630" s="36"/>
      <c r="E630" s="36"/>
      <c r="F630" s="38"/>
      <c r="G630" s="36"/>
      <c r="H630" s="38"/>
      <c r="I630" s="37"/>
      <c r="J630" s="36"/>
      <c r="K630" s="36"/>
      <c r="L630" s="38"/>
      <c r="M630" s="37"/>
      <c r="N630" s="36"/>
      <c r="O630" s="36"/>
      <c r="P630" s="36"/>
      <c r="Q630" s="36"/>
      <c r="R630" s="36"/>
      <c r="S630" s="36"/>
      <c r="T630" s="38"/>
      <c r="U630" s="38"/>
      <c r="V630" s="37"/>
      <c r="W630" s="71"/>
    </row>
    <row r="631" spans="1:23" ht="15" x14ac:dyDescent="0.2">
      <c r="A631" s="69"/>
      <c r="B631" s="36"/>
      <c r="C631" s="36"/>
      <c r="D631" s="36"/>
      <c r="E631" s="36"/>
      <c r="F631" s="38"/>
      <c r="G631" s="36"/>
      <c r="H631" s="38"/>
      <c r="I631" s="37"/>
      <c r="J631" s="36"/>
      <c r="K631" s="36"/>
      <c r="L631" s="38"/>
      <c r="M631" s="37"/>
      <c r="N631" s="36"/>
      <c r="O631" s="36"/>
      <c r="P631" s="36"/>
      <c r="Q631" s="36"/>
      <c r="R631" s="36"/>
      <c r="S631" s="36"/>
      <c r="T631" s="38"/>
      <c r="U631" s="38"/>
      <c r="V631" s="37"/>
      <c r="W631" s="71"/>
    </row>
    <row r="632" spans="1:23" ht="15" x14ac:dyDescent="0.2">
      <c r="A632" s="69"/>
      <c r="B632" s="36"/>
      <c r="C632" s="36"/>
      <c r="D632" s="36"/>
      <c r="E632" s="36"/>
      <c r="F632" s="38"/>
      <c r="G632" s="36"/>
      <c r="H632" s="38"/>
      <c r="I632" s="37"/>
      <c r="J632" s="36"/>
      <c r="K632" s="36"/>
      <c r="L632" s="38"/>
      <c r="M632" s="37"/>
      <c r="N632" s="36"/>
      <c r="O632" s="36"/>
      <c r="P632" s="36"/>
      <c r="Q632" s="36"/>
      <c r="R632" s="36"/>
      <c r="S632" s="36"/>
      <c r="T632" s="38"/>
      <c r="U632" s="38"/>
      <c r="V632" s="37"/>
      <c r="W632" s="71"/>
    </row>
    <row r="633" spans="1:23" ht="15" x14ac:dyDescent="0.2">
      <c r="A633" s="69"/>
      <c r="B633" s="36"/>
      <c r="C633" s="36"/>
      <c r="D633" s="36"/>
      <c r="E633" s="36"/>
      <c r="F633" s="38"/>
      <c r="G633" s="36"/>
      <c r="H633" s="38"/>
      <c r="I633" s="37"/>
      <c r="J633" s="36"/>
      <c r="K633" s="36"/>
      <c r="L633" s="38"/>
      <c r="M633" s="37"/>
      <c r="N633" s="36"/>
      <c r="O633" s="36"/>
      <c r="P633" s="36"/>
      <c r="Q633" s="36"/>
      <c r="R633" s="36"/>
      <c r="S633" s="36"/>
      <c r="T633" s="38"/>
      <c r="U633" s="38"/>
      <c r="V633" s="37"/>
      <c r="W633" s="71"/>
    </row>
    <row r="634" spans="1:23" ht="15" x14ac:dyDescent="0.2">
      <c r="A634" s="69"/>
      <c r="B634" s="36"/>
      <c r="C634" s="36"/>
      <c r="D634" s="36"/>
      <c r="E634" s="36"/>
      <c r="F634" s="38"/>
      <c r="G634" s="36"/>
      <c r="H634" s="38"/>
      <c r="I634" s="37"/>
      <c r="J634" s="36"/>
      <c r="K634" s="36"/>
      <c r="L634" s="38"/>
      <c r="M634" s="37"/>
      <c r="N634" s="36"/>
      <c r="O634" s="36"/>
      <c r="P634" s="36"/>
      <c r="Q634" s="36"/>
      <c r="R634" s="36"/>
      <c r="S634" s="36"/>
      <c r="T634" s="38"/>
      <c r="U634" s="38"/>
      <c r="V634" s="37"/>
      <c r="W634" s="71"/>
    </row>
    <row r="635" spans="1:23" ht="15" x14ac:dyDescent="0.2">
      <c r="A635" s="69"/>
      <c r="B635" s="36"/>
      <c r="C635" s="36"/>
      <c r="D635" s="36"/>
      <c r="E635" s="36"/>
      <c r="F635" s="38"/>
      <c r="G635" s="36"/>
      <c r="H635" s="38"/>
      <c r="I635" s="37"/>
      <c r="J635" s="36"/>
      <c r="K635" s="36"/>
      <c r="L635" s="38"/>
      <c r="M635" s="37"/>
      <c r="N635" s="36"/>
      <c r="O635" s="36"/>
      <c r="P635" s="36"/>
      <c r="Q635" s="36"/>
      <c r="R635" s="36"/>
      <c r="S635" s="36"/>
      <c r="T635" s="38"/>
      <c r="U635" s="38"/>
      <c r="V635" s="37"/>
      <c r="W635" s="71"/>
    </row>
    <row r="636" spans="1:23" ht="15" x14ac:dyDescent="0.2">
      <c r="A636" s="69"/>
      <c r="B636" s="36"/>
      <c r="C636" s="36"/>
      <c r="D636" s="36"/>
      <c r="E636" s="36"/>
      <c r="F636" s="38"/>
      <c r="G636" s="36"/>
      <c r="H636" s="38"/>
      <c r="I636" s="37"/>
      <c r="J636" s="36"/>
      <c r="K636" s="36"/>
      <c r="L636" s="38"/>
      <c r="M636" s="37"/>
      <c r="N636" s="36"/>
      <c r="O636" s="36"/>
      <c r="P636" s="36"/>
      <c r="Q636" s="36"/>
      <c r="R636" s="36"/>
      <c r="S636" s="36"/>
      <c r="T636" s="38"/>
      <c r="U636" s="38"/>
      <c r="V636" s="37"/>
      <c r="W636" s="71"/>
    </row>
    <row r="637" spans="1:23" ht="15" x14ac:dyDescent="0.2">
      <c r="A637" s="69"/>
      <c r="B637" s="36"/>
      <c r="C637" s="36"/>
      <c r="D637" s="36"/>
      <c r="E637" s="36"/>
      <c r="F637" s="38"/>
      <c r="G637" s="36"/>
      <c r="H637" s="38"/>
      <c r="I637" s="37"/>
      <c r="J637" s="36"/>
      <c r="K637" s="36"/>
      <c r="L637" s="38"/>
      <c r="M637" s="37"/>
      <c r="N637" s="36"/>
      <c r="O637" s="36"/>
      <c r="P637" s="36"/>
      <c r="Q637" s="36"/>
      <c r="R637" s="36"/>
      <c r="S637" s="36"/>
      <c r="T637" s="38"/>
      <c r="U637" s="38"/>
      <c r="V637" s="37"/>
      <c r="W637" s="71"/>
    </row>
    <row r="638" spans="1:23" ht="15" x14ac:dyDescent="0.2">
      <c r="A638" s="69"/>
      <c r="B638" s="36"/>
      <c r="C638" s="36"/>
      <c r="D638" s="36"/>
      <c r="E638" s="36"/>
      <c r="F638" s="38"/>
      <c r="G638" s="36"/>
      <c r="H638" s="38"/>
      <c r="I638" s="37"/>
      <c r="J638" s="36"/>
      <c r="K638" s="36"/>
      <c r="L638" s="38"/>
      <c r="M638" s="37"/>
      <c r="N638" s="36"/>
      <c r="O638" s="36"/>
      <c r="P638" s="36"/>
      <c r="Q638" s="36"/>
      <c r="R638" s="36"/>
      <c r="S638" s="36"/>
      <c r="T638" s="38"/>
      <c r="U638" s="38"/>
      <c r="V638" s="37"/>
      <c r="W638" s="71"/>
    </row>
    <row r="639" spans="1:23" ht="15" x14ac:dyDescent="0.2">
      <c r="A639" s="69"/>
      <c r="B639" s="36"/>
      <c r="C639" s="36"/>
      <c r="D639" s="36"/>
      <c r="E639" s="36"/>
      <c r="F639" s="38"/>
      <c r="G639" s="36"/>
      <c r="H639" s="38"/>
      <c r="I639" s="37"/>
      <c r="J639" s="36"/>
      <c r="K639" s="36"/>
      <c r="L639" s="38"/>
      <c r="M639" s="37"/>
      <c r="N639" s="36"/>
      <c r="O639" s="36"/>
      <c r="P639" s="36"/>
      <c r="Q639" s="36"/>
      <c r="R639" s="36"/>
      <c r="S639" s="36"/>
      <c r="T639" s="38"/>
      <c r="U639" s="38"/>
      <c r="V639" s="37"/>
      <c r="W639" s="71"/>
    </row>
    <row r="640" spans="1:23" ht="15" x14ac:dyDescent="0.2">
      <c r="A640" s="69"/>
      <c r="B640" s="36"/>
      <c r="C640" s="36"/>
      <c r="D640" s="36"/>
      <c r="E640" s="36"/>
      <c r="F640" s="38"/>
      <c r="G640" s="36"/>
      <c r="H640" s="38"/>
      <c r="I640" s="37"/>
      <c r="J640" s="36"/>
      <c r="K640" s="36"/>
      <c r="L640" s="38"/>
      <c r="M640" s="37"/>
      <c r="N640" s="36"/>
      <c r="O640" s="36"/>
      <c r="P640" s="36"/>
      <c r="Q640" s="36"/>
      <c r="R640" s="36"/>
      <c r="S640" s="36"/>
      <c r="T640" s="38"/>
      <c r="U640" s="38"/>
      <c r="V640" s="37"/>
      <c r="W640" s="71"/>
    </row>
    <row r="641" spans="1:23" ht="15" x14ac:dyDescent="0.2">
      <c r="A641" s="69"/>
      <c r="B641" s="36"/>
      <c r="C641" s="36"/>
      <c r="D641" s="36"/>
      <c r="E641" s="36"/>
      <c r="F641" s="38"/>
      <c r="G641" s="36"/>
      <c r="H641" s="38"/>
      <c r="I641" s="37"/>
      <c r="J641" s="36"/>
      <c r="K641" s="36"/>
      <c r="L641" s="38"/>
      <c r="M641" s="37"/>
      <c r="N641" s="36"/>
      <c r="O641" s="36"/>
      <c r="P641" s="36"/>
      <c r="Q641" s="36"/>
      <c r="R641" s="36"/>
      <c r="S641" s="36"/>
      <c r="T641" s="38"/>
      <c r="U641" s="38"/>
      <c r="V641" s="37"/>
      <c r="W641" s="71"/>
    </row>
    <row r="642" spans="1:23" ht="15" x14ac:dyDescent="0.2">
      <c r="A642" s="69"/>
      <c r="B642" s="36"/>
      <c r="C642" s="36"/>
      <c r="D642" s="36"/>
      <c r="E642" s="36"/>
      <c r="F642" s="38"/>
      <c r="G642" s="36"/>
      <c r="H642" s="38"/>
      <c r="I642" s="37"/>
      <c r="J642" s="36"/>
      <c r="K642" s="36"/>
      <c r="L642" s="38"/>
      <c r="M642" s="37"/>
      <c r="N642" s="36"/>
      <c r="O642" s="36"/>
      <c r="P642" s="36"/>
      <c r="Q642" s="36"/>
      <c r="R642" s="36"/>
      <c r="S642" s="36"/>
      <c r="T642" s="38"/>
      <c r="U642" s="38"/>
      <c r="V642" s="37"/>
      <c r="W642" s="71"/>
    </row>
    <row r="643" spans="1:23" ht="15" x14ac:dyDescent="0.2">
      <c r="A643" s="69"/>
      <c r="B643" s="36"/>
      <c r="C643" s="36"/>
      <c r="D643" s="36"/>
      <c r="E643" s="36"/>
      <c r="F643" s="38"/>
      <c r="G643" s="36"/>
      <c r="H643" s="38"/>
      <c r="I643" s="37"/>
      <c r="J643" s="36"/>
      <c r="K643" s="36"/>
      <c r="L643" s="38"/>
      <c r="M643" s="37"/>
      <c r="N643" s="36"/>
      <c r="O643" s="36"/>
      <c r="P643" s="36"/>
      <c r="Q643" s="36"/>
      <c r="R643" s="36"/>
      <c r="S643" s="36"/>
      <c r="T643" s="38"/>
      <c r="U643" s="38"/>
      <c r="V643" s="37"/>
      <c r="W643" s="71"/>
    </row>
    <row r="644" spans="1:23" ht="15" x14ac:dyDescent="0.2">
      <c r="A644" s="69"/>
      <c r="B644" s="36"/>
      <c r="C644" s="36"/>
      <c r="D644" s="36"/>
      <c r="E644" s="36"/>
      <c r="F644" s="38"/>
      <c r="G644" s="36"/>
      <c r="H644" s="38"/>
      <c r="I644" s="37"/>
      <c r="J644" s="36"/>
      <c r="K644" s="36"/>
      <c r="L644" s="38"/>
      <c r="M644" s="37"/>
      <c r="N644" s="36"/>
      <c r="O644" s="36"/>
      <c r="P644" s="36"/>
      <c r="Q644" s="36"/>
      <c r="R644" s="36"/>
      <c r="S644" s="36"/>
      <c r="T644" s="38"/>
      <c r="U644" s="38"/>
      <c r="V644" s="37"/>
      <c r="W644" s="71"/>
    </row>
    <row r="645" spans="1:23" ht="15" x14ac:dyDescent="0.2">
      <c r="A645" s="69"/>
      <c r="B645" s="36"/>
      <c r="C645" s="36"/>
      <c r="D645" s="36"/>
      <c r="E645" s="36"/>
      <c r="F645" s="38"/>
      <c r="G645" s="36"/>
      <c r="H645" s="38"/>
      <c r="I645" s="37"/>
      <c r="J645" s="36"/>
      <c r="K645" s="36"/>
      <c r="L645" s="38"/>
      <c r="M645" s="37"/>
      <c r="N645" s="36"/>
      <c r="O645" s="36"/>
      <c r="P645" s="36"/>
      <c r="Q645" s="36"/>
      <c r="R645" s="36"/>
      <c r="S645" s="36"/>
      <c r="T645" s="38"/>
      <c r="U645" s="38"/>
      <c r="V645" s="37"/>
      <c r="W645" s="71"/>
    </row>
    <row r="646" spans="1:23" ht="15" x14ac:dyDescent="0.2">
      <c r="A646" s="69"/>
      <c r="B646" s="36"/>
      <c r="C646" s="36"/>
      <c r="D646" s="36"/>
      <c r="E646" s="36"/>
      <c r="F646" s="38"/>
      <c r="G646" s="36"/>
      <c r="H646" s="38"/>
      <c r="I646" s="37"/>
      <c r="J646" s="36"/>
      <c r="K646" s="36"/>
      <c r="L646" s="38"/>
      <c r="M646" s="37"/>
      <c r="N646" s="36"/>
      <c r="O646" s="36"/>
      <c r="P646" s="36"/>
      <c r="Q646" s="36"/>
      <c r="R646" s="36"/>
      <c r="S646" s="36"/>
      <c r="T646" s="38"/>
      <c r="U646" s="38"/>
      <c r="V646" s="37"/>
      <c r="W646" s="71"/>
    </row>
    <row r="647" spans="1:23" ht="15" x14ac:dyDescent="0.2">
      <c r="A647" s="69"/>
      <c r="B647" s="36"/>
      <c r="C647" s="36"/>
      <c r="D647" s="36"/>
      <c r="E647" s="36"/>
      <c r="F647" s="38"/>
      <c r="G647" s="36"/>
      <c r="H647" s="38"/>
      <c r="I647" s="37"/>
      <c r="J647" s="36"/>
      <c r="K647" s="36"/>
      <c r="L647" s="38"/>
      <c r="M647" s="37"/>
      <c r="N647" s="36"/>
      <c r="O647" s="36"/>
      <c r="P647" s="36"/>
      <c r="Q647" s="36"/>
      <c r="R647" s="36"/>
      <c r="S647" s="36"/>
      <c r="T647" s="38"/>
      <c r="U647" s="38"/>
      <c r="V647" s="37"/>
      <c r="W647" s="71"/>
    </row>
    <row r="648" spans="1:23" ht="15" x14ac:dyDescent="0.2">
      <c r="A648" s="69"/>
      <c r="B648" s="36"/>
      <c r="C648" s="36"/>
      <c r="D648" s="36"/>
      <c r="E648" s="36"/>
      <c r="F648" s="38"/>
      <c r="G648" s="36"/>
      <c r="H648" s="38"/>
      <c r="I648" s="37"/>
      <c r="J648" s="36"/>
      <c r="K648" s="36"/>
      <c r="L648" s="38"/>
      <c r="M648" s="37"/>
      <c r="N648" s="36"/>
      <c r="O648" s="36"/>
      <c r="P648" s="36"/>
      <c r="Q648" s="36"/>
      <c r="R648" s="36"/>
      <c r="S648" s="36"/>
      <c r="T648" s="38"/>
      <c r="U648" s="38"/>
      <c r="V648" s="37"/>
      <c r="W648" s="71"/>
    </row>
    <row r="649" spans="1:23" ht="15" x14ac:dyDescent="0.2">
      <c r="A649" s="69"/>
      <c r="B649" s="36"/>
      <c r="C649" s="36"/>
      <c r="D649" s="36"/>
      <c r="E649" s="36"/>
      <c r="F649" s="38"/>
      <c r="G649" s="36"/>
      <c r="H649" s="38"/>
      <c r="I649" s="37"/>
      <c r="J649" s="36"/>
      <c r="K649" s="36"/>
      <c r="L649" s="38"/>
      <c r="M649" s="37"/>
      <c r="N649" s="36"/>
      <c r="O649" s="36"/>
      <c r="P649" s="36"/>
      <c r="Q649" s="36"/>
      <c r="R649" s="36"/>
      <c r="S649" s="36"/>
      <c r="T649" s="38"/>
      <c r="U649" s="38"/>
      <c r="V649" s="37"/>
      <c r="W649" s="71"/>
    </row>
    <row r="650" spans="1:23" ht="15" x14ac:dyDescent="0.2">
      <c r="A650" s="69"/>
      <c r="B650" s="36"/>
      <c r="C650" s="36"/>
      <c r="D650" s="36"/>
      <c r="E650" s="36"/>
      <c r="F650" s="38"/>
      <c r="G650" s="36"/>
      <c r="H650" s="38"/>
      <c r="I650" s="37"/>
      <c r="J650" s="36"/>
      <c r="K650" s="36"/>
      <c r="L650" s="38"/>
      <c r="M650" s="37"/>
      <c r="N650" s="36"/>
      <c r="O650" s="36"/>
      <c r="P650" s="36"/>
      <c r="Q650" s="36"/>
      <c r="R650" s="36"/>
      <c r="S650" s="36"/>
      <c r="T650" s="38"/>
      <c r="U650" s="38"/>
      <c r="V650" s="37"/>
      <c r="W650" s="71"/>
    </row>
    <row r="651" spans="1:23" ht="15" x14ac:dyDescent="0.2">
      <c r="A651" s="69"/>
      <c r="B651" s="36"/>
      <c r="C651" s="36"/>
      <c r="D651" s="36"/>
      <c r="E651" s="36"/>
      <c r="F651" s="38"/>
      <c r="G651" s="36"/>
      <c r="H651" s="38"/>
      <c r="I651" s="37"/>
      <c r="J651" s="36"/>
      <c r="K651" s="36"/>
      <c r="L651" s="38"/>
      <c r="M651" s="37"/>
      <c r="N651" s="36"/>
      <c r="O651" s="36"/>
      <c r="P651" s="36"/>
      <c r="Q651" s="36"/>
      <c r="R651" s="36"/>
      <c r="S651" s="36"/>
      <c r="T651" s="38"/>
      <c r="U651" s="38"/>
      <c r="V651" s="37"/>
      <c r="W651" s="71"/>
    </row>
    <row r="652" spans="1:23" ht="15" x14ac:dyDescent="0.2">
      <c r="A652" s="69"/>
      <c r="B652" s="36"/>
      <c r="C652" s="36"/>
      <c r="D652" s="36"/>
      <c r="E652" s="36"/>
      <c r="F652" s="38"/>
      <c r="G652" s="36"/>
      <c r="H652" s="38"/>
      <c r="I652" s="37"/>
      <c r="J652" s="36"/>
      <c r="K652" s="36"/>
      <c r="L652" s="38"/>
      <c r="M652" s="37"/>
      <c r="N652" s="36"/>
      <c r="O652" s="36"/>
      <c r="P652" s="36"/>
      <c r="Q652" s="36"/>
      <c r="R652" s="36"/>
      <c r="S652" s="36"/>
      <c r="T652" s="38"/>
      <c r="U652" s="38"/>
      <c r="V652" s="37"/>
      <c r="W652" s="71"/>
    </row>
    <row r="653" spans="1:23" ht="15" x14ac:dyDescent="0.2">
      <c r="A653" s="69"/>
      <c r="B653" s="36"/>
      <c r="C653" s="36"/>
      <c r="D653" s="36"/>
      <c r="E653" s="36"/>
      <c r="F653" s="38"/>
      <c r="G653" s="36"/>
      <c r="H653" s="38"/>
      <c r="I653" s="37"/>
      <c r="J653" s="36"/>
      <c r="K653" s="36"/>
      <c r="L653" s="38"/>
      <c r="M653" s="37"/>
      <c r="N653" s="36"/>
      <c r="O653" s="36"/>
      <c r="P653" s="36"/>
      <c r="Q653" s="36"/>
      <c r="R653" s="36"/>
      <c r="S653" s="36"/>
      <c r="T653" s="38"/>
      <c r="U653" s="38"/>
      <c r="V653" s="37"/>
      <c r="W653" s="71"/>
    </row>
    <row r="654" spans="1:23" ht="15" x14ac:dyDescent="0.2">
      <c r="A654" s="69"/>
      <c r="B654" s="36"/>
      <c r="C654" s="36"/>
      <c r="D654" s="36"/>
      <c r="E654" s="36"/>
      <c r="F654" s="38"/>
      <c r="G654" s="36"/>
      <c r="H654" s="38"/>
      <c r="I654" s="37"/>
      <c r="J654" s="36"/>
      <c r="K654" s="36"/>
      <c r="L654" s="38"/>
      <c r="M654" s="37"/>
      <c r="N654" s="36"/>
      <c r="O654" s="36"/>
      <c r="P654" s="36"/>
      <c r="Q654" s="36"/>
      <c r="R654" s="36"/>
      <c r="S654" s="36"/>
      <c r="T654" s="38"/>
      <c r="U654" s="38"/>
      <c r="V654" s="37"/>
      <c r="W654" s="71"/>
    </row>
    <row r="655" spans="1:23" ht="15" x14ac:dyDescent="0.2">
      <c r="A655" s="69"/>
      <c r="B655" s="36"/>
      <c r="C655" s="36"/>
      <c r="D655" s="36"/>
      <c r="E655" s="36"/>
      <c r="F655" s="38"/>
      <c r="G655" s="36"/>
      <c r="H655" s="38"/>
      <c r="I655" s="37"/>
      <c r="J655" s="36"/>
      <c r="K655" s="36"/>
      <c r="L655" s="38"/>
      <c r="M655" s="37"/>
      <c r="N655" s="36"/>
      <c r="O655" s="36"/>
      <c r="P655" s="36"/>
      <c r="Q655" s="36"/>
      <c r="R655" s="36"/>
      <c r="S655" s="36"/>
      <c r="T655" s="38"/>
      <c r="U655" s="38"/>
      <c r="V655" s="37"/>
      <c r="W655" s="71"/>
    </row>
    <row r="656" spans="1:23" ht="15" x14ac:dyDescent="0.2">
      <c r="A656" s="69"/>
      <c r="B656" s="36"/>
      <c r="C656" s="36"/>
      <c r="D656" s="36"/>
      <c r="E656" s="36"/>
      <c r="F656" s="38"/>
      <c r="G656" s="36"/>
      <c r="H656" s="38"/>
      <c r="I656" s="37"/>
      <c r="J656" s="36"/>
      <c r="K656" s="36"/>
      <c r="L656" s="38"/>
      <c r="M656" s="37"/>
      <c r="N656" s="36"/>
      <c r="O656" s="36"/>
      <c r="P656" s="36"/>
      <c r="Q656" s="36"/>
      <c r="R656" s="36"/>
      <c r="S656" s="36"/>
      <c r="T656" s="38"/>
      <c r="U656" s="38"/>
      <c r="V656" s="37"/>
      <c r="W656" s="71"/>
    </row>
    <row r="657" spans="1:23" ht="15" x14ac:dyDescent="0.2">
      <c r="A657" s="69"/>
      <c r="B657" s="36"/>
      <c r="C657" s="36"/>
      <c r="D657" s="36"/>
      <c r="E657" s="36"/>
      <c r="F657" s="38"/>
      <c r="G657" s="36"/>
      <c r="H657" s="38"/>
      <c r="I657" s="37"/>
      <c r="J657" s="36"/>
      <c r="K657" s="36"/>
      <c r="L657" s="38"/>
      <c r="M657" s="37"/>
      <c r="N657" s="36"/>
      <c r="O657" s="36"/>
      <c r="P657" s="36"/>
      <c r="Q657" s="36"/>
      <c r="R657" s="36"/>
      <c r="S657" s="36"/>
      <c r="T657" s="38"/>
      <c r="U657" s="38"/>
      <c r="V657" s="37"/>
      <c r="W657" s="71"/>
    </row>
    <row r="658" spans="1:23" ht="15" x14ac:dyDescent="0.2">
      <c r="A658" s="69"/>
      <c r="B658" s="36"/>
      <c r="C658" s="36"/>
      <c r="D658" s="36"/>
      <c r="E658" s="36"/>
      <c r="F658" s="38"/>
      <c r="G658" s="36"/>
      <c r="H658" s="38"/>
      <c r="I658" s="37"/>
      <c r="J658" s="36"/>
      <c r="K658" s="36"/>
      <c r="L658" s="38"/>
      <c r="M658" s="37"/>
      <c r="N658" s="36"/>
      <c r="O658" s="36"/>
      <c r="P658" s="36"/>
      <c r="Q658" s="36"/>
      <c r="R658" s="36"/>
      <c r="S658" s="36"/>
      <c r="T658" s="38"/>
      <c r="U658" s="38"/>
      <c r="V658" s="37"/>
      <c r="W658" s="71"/>
    </row>
    <row r="659" spans="1:23" ht="15" x14ac:dyDescent="0.2">
      <c r="A659" s="69"/>
      <c r="B659" s="36"/>
      <c r="C659" s="36"/>
      <c r="D659" s="36"/>
      <c r="E659" s="36"/>
      <c r="F659" s="38"/>
      <c r="G659" s="36"/>
      <c r="H659" s="38"/>
      <c r="I659" s="37"/>
      <c r="J659" s="36"/>
      <c r="K659" s="36"/>
      <c r="L659" s="38"/>
      <c r="M659" s="37"/>
      <c r="N659" s="36"/>
      <c r="O659" s="36"/>
      <c r="P659" s="36"/>
      <c r="Q659" s="36"/>
      <c r="R659" s="36"/>
      <c r="S659" s="36"/>
      <c r="T659" s="38"/>
      <c r="U659" s="38"/>
      <c r="V659" s="37"/>
      <c r="W659" s="71"/>
    </row>
    <row r="660" spans="1:23" ht="15" x14ac:dyDescent="0.2">
      <c r="A660" s="69"/>
      <c r="B660" s="36"/>
      <c r="C660" s="36"/>
      <c r="D660" s="36"/>
      <c r="E660" s="36"/>
      <c r="F660" s="38"/>
      <c r="G660" s="36"/>
      <c r="H660" s="38"/>
      <c r="I660" s="37"/>
      <c r="J660" s="36"/>
      <c r="K660" s="36"/>
      <c r="L660" s="38"/>
      <c r="M660" s="37"/>
      <c r="N660" s="36"/>
      <c r="O660" s="36"/>
      <c r="P660" s="36"/>
      <c r="Q660" s="36"/>
      <c r="R660" s="36"/>
      <c r="S660" s="36"/>
      <c r="T660" s="38"/>
      <c r="U660" s="38"/>
      <c r="V660" s="37"/>
      <c r="W660" s="71"/>
    </row>
    <row r="661" spans="1:23" ht="15" x14ac:dyDescent="0.2">
      <c r="A661" s="69"/>
      <c r="B661" s="36"/>
      <c r="C661" s="36"/>
      <c r="D661" s="36"/>
      <c r="E661" s="36"/>
      <c r="F661" s="38"/>
      <c r="G661" s="36"/>
      <c r="H661" s="38"/>
      <c r="I661" s="37"/>
      <c r="J661" s="36"/>
      <c r="K661" s="36"/>
      <c r="L661" s="38"/>
      <c r="M661" s="37"/>
      <c r="N661" s="36"/>
      <c r="O661" s="36"/>
      <c r="P661" s="36"/>
      <c r="Q661" s="36"/>
      <c r="R661" s="36"/>
      <c r="S661" s="36"/>
      <c r="T661" s="38"/>
      <c r="U661" s="38"/>
      <c r="V661" s="37"/>
      <c r="W661" s="71"/>
    </row>
    <row r="662" spans="1:23" ht="15" x14ac:dyDescent="0.2">
      <c r="A662" s="69"/>
      <c r="B662" s="36"/>
      <c r="C662" s="36"/>
      <c r="D662" s="36"/>
      <c r="E662" s="36"/>
      <c r="F662" s="38"/>
      <c r="G662" s="36"/>
      <c r="H662" s="38"/>
      <c r="I662" s="37"/>
      <c r="J662" s="36"/>
      <c r="K662" s="36"/>
      <c r="L662" s="38"/>
      <c r="M662" s="37"/>
      <c r="N662" s="36"/>
      <c r="O662" s="36"/>
      <c r="P662" s="36"/>
      <c r="Q662" s="36"/>
      <c r="R662" s="36"/>
      <c r="S662" s="36"/>
      <c r="T662" s="38"/>
      <c r="U662" s="38"/>
      <c r="V662" s="37"/>
      <c r="W662" s="71"/>
    </row>
    <row r="663" spans="1:23" ht="15" x14ac:dyDescent="0.2">
      <c r="A663" s="69"/>
      <c r="B663" s="36"/>
      <c r="C663" s="36"/>
      <c r="D663" s="36"/>
      <c r="E663" s="36"/>
      <c r="F663" s="38"/>
      <c r="G663" s="36"/>
      <c r="H663" s="38"/>
      <c r="I663" s="37"/>
      <c r="J663" s="36"/>
      <c r="K663" s="36"/>
      <c r="L663" s="38"/>
      <c r="M663" s="37"/>
      <c r="N663" s="36"/>
      <c r="O663" s="36"/>
      <c r="P663" s="36"/>
      <c r="Q663" s="36"/>
      <c r="R663" s="36"/>
      <c r="S663" s="36"/>
      <c r="T663" s="38"/>
      <c r="U663" s="38"/>
      <c r="V663" s="37"/>
      <c r="W663" s="71"/>
    </row>
    <row r="664" spans="1:23" ht="15" x14ac:dyDescent="0.2">
      <c r="A664" s="69"/>
      <c r="B664" s="36"/>
      <c r="C664" s="36"/>
      <c r="D664" s="36"/>
      <c r="E664" s="36"/>
      <c r="F664" s="38"/>
      <c r="G664" s="36"/>
      <c r="H664" s="38"/>
      <c r="I664" s="37"/>
      <c r="J664" s="36"/>
      <c r="K664" s="36"/>
      <c r="L664" s="38"/>
      <c r="M664" s="37"/>
      <c r="N664" s="36"/>
      <c r="O664" s="36"/>
      <c r="P664" s="36"/>
      <c r="Q664" s="36"/>
      <c r="R664" s="36"/>
      <c r="S664" s="36"/>
      <c r="T664" s="38"/>
      <c r="U664" s="38"/>
      <c r="V664" s="37"/>
      <c r="W664" s="71"/>
    </row>
    <row r="665" spans="1:23" ht="15" x14ac:dyDescent="0.2">
      <c r="A665" s="69"/>
      <c r="B665" s="36"/>
      <c r="C665" s="36"/>
      <c r="D665" s="36"/>
      <c r="E665" s="36"/>
      <c r="F665" s="38"/>
      <c r="G665" s="36"/>
      <c r="H665" s="38"/>
      <c r="I665" s="37"/>
      <c r="J665" s="36"/>
      <c r="K665" s="36"/>
      <c r="L665" s="38"/>
      <c r="M665" s="37"/>
      <c r="N665" s="36"/>
      <c r="O665" s="36"/>
      <c r="P665" s="36"/>
      <c r="Q665" s="36"/>
      <c r="R665" s="36"/>
      <c r="S665" s="36"/>
      <c r="T665" s="38"/>
      <c r="U665" s="38"/>
      <c r="V665" s="37"/>
      <c r="W665" s="71"/>
    </row>
    <row r="666" spans="1:23" ht="15" x14ac:dyDescent="0.2">
      <c r="A666" s="69"/>
      <c r="B666" s="36"/>
      <c r="C666" s="36"/>
      <c r="D666" s="36"/>
      <c r="E666" s="36"/>
      <c r="F666" s="38"/>
      <c r="G666" s="36"/>
      <c r="H666" s="38"/>
      <c r="I666" s="37"/>
      <c r="J666" s="36"/>
      <c r="K666" s="36"/>
      <c r="L666" s="38"/>
      <c r="M666" s="37"/>
      <c r="N666" s="36"/>
      <c r="O666" s="36"/>
      <c r="P666" s="36"/>
      <c r="Q666" s="36"/>
      <c r="R666" s="36"/>
      <c r="S666" s="36"/>
      <c r="T666" s="38"/>
      <c r="U666" s="38"/>
      <c r="V666" s="37"/>
      <c r="W666" s="71"/>
    </row>
    <row r="667" spans="1:23" ht="15" x14ac:dyDescent="0.2">
      <c r="A667" s="69"/>
      <c r="B667" s="36"/>
      <c r="C667" s="36"/>
      <c r="D667" s="36"/>
      <c r="E667" s="36"/>
      <c r="F667" s="38"/>
      <c r="G667" s="36"/>
      <c r="H667" s="38"/>
      <c r="I667" s="37"/>
      <c r="J667" s="36"/>
      <c r="K667" s="36"/>
      <c r="L667" s="38"/>
      <c r="M667" s="37"/>
      <c r="N667" s="36"/>
      <c r="O667" s="36"/>
      <c r="P667" s="36"/>
      <c r="Q667" s="36"/>
      <c r="R667" s="36"/>
      <c r="S667" s="36"/>
      <c r="T667" s="38"/>
      <c r="U667" s="38"/>
      <c r="V667" s="37"/>
      <c r="W667" s="71"/>
    </row>
    <row r="668" spans="1:23" ht="15" x14ac:dyDescent="0.2">
      <c r="A668" s="69"/>
      <c r="B668" s="36"/>
      <c r="C668" s="36"/>
      <c r="D668" s="36"/>
      <c r="E668" s="36"/>
      <c r="F668" s="38"/>
      <c r="G668" s="36"/>
      <c r="H668" s="38"/>
      <c r="I668" s="37"/>
      <c r="J668" s="36"/>
      <c r="K668" s="36"/>
      <c r="L668" s="38"/>
      <c r="M668" s="37"/>
      <c r="N668" s="36"/>
      <c r="O668" s="36"/>
      <c r="P668" s="36"/>
      <c r="Q668" s="36"/>
      <c r="R668" s="36"/>
      <c r="S668" s="36"/>
      <c r="T668" s="38"/>
      <c r="U668" s="38"/>
      <c r="V668" s="37"/>
      <c r="W668" s="71"/>
    </row>
    <row r="669" spans="1:23" ht="15" x14ac:dyDescent="0.2">
      <c r="A669" s="69"/>
      <c r="B669" s="36"/>
      <c r="C669" s="36"/>
      <c r="D669" s="36"/>
      <c r="E669" s="36"/>
      <c r="F669" s="38"/>
      <c r="G669" s="36"/>
      <c r="H669" s="38"/>
      <c r="I669" s="37"/>
      <c r="J669" s="36"/>
      <c r="K669" s="36"/>
      <c r="L669" s="38"/>
      <c r="M669" s="37"/>
      <c r="N669" s="36"/>
      <c r="O669" s="36"/>
      <c r="P669" s="36"/>
      <c r="Q669" s="36"/>
      <c r="R669" s="36"/>
      <c r="S669" s="36"/>
      <c r="T669" s="38"/>
      <c r="U669" s="38"/>
      <c r="V669" s="37"/>
      <c r="W669" s="71"/>
    </row>
    <row r="670" spans="1:23" ht="15" x14ac:dyDescent="0.2">
      <c r="A670" s="69"/>
      <c r="B670" s="36"/>
      <c r="C670" s="36"/>
      <c r="D670" s="36"/>
      <c r="E670" s="36"/>
      <c r="F670" s="38"/>
      <c r="G670" s="36"/>
      <c r="H670" s="38"/>
      <c r="I670" s="37"/>
      <c r="J670" s="36"/>
      <c r="K670" s="36"/>
      <c r="L670" s="38"/>
      <c r="M670" s="37"/>
      <c r="N670" s="36"/>
      <c r="O670" s="36"/>
      <c r="P670" s="36"/>
      <c r="Q670" s="36"/>
      <c r="R670" s="36"/>
      <c r="S670" s="36"/>
      <c r="T670" s="38"/>
      <c r="U670" s="38"/>
      <c r="V670" s="37"/>
      <c r="W670" s="71"/>
    </row>
    <row r="671" spans="1:23" ht="15" x14ac:dyDescent="0.2">
      <c r="A671" s="69"/>
      <c r="B671" s="36"/>
      <c r="C671" s="36"/>
      <c r="D671" s="36"/>
      <c r="E671" s="36"/>
      <c r="F671" s="38"/>
      <c r="G671" s="36"/>
      <c r="H671" s="38"/>
      <c r="I671" s="37"/>
      <c r="J671" s="36"/>
      <c r="K671" s="36"/>
      <c r="L671" s="38"/>
      <c r="M671" s="37"/>
      <c r="N671" s="36"/>
      <c r="O671" s="36"/>
      <c r="P671" s="36"/>
      <c r="Q671" s="36"/>
      <c r="R671" s="36"/>
      <c r="S671" s="36"/>
      <c r="T671" s="38"/>
      <c r="U671" s="38"/>
      <c r="V671" s="37"/>
      <c r="W671" s="71"/>
    </row>
    <row r="672" spans="1:23" ht="15" x14ac:dyDescent="0.2">
      <c r="A672" s="69"/>
      <c r="B672" s="36"/>
      <c r="C672" s="36"/>
      <c r="D672" s="36"/>
      <c r="E672" s="36"/>
      <c r="F672" s="38"/>
      <c r="G672" s="36"/>
      <c r="H672" s="38"/>
      <c r="I672" s="37"/>
      <c r="J672" s="36"/>
      <c r="K672" s="36"/>
      <c r="L672" s="38"/>
      <c r="M672" s="37"/>
      <c r="N672" s="36"/>
      <c r="O672" s="36"/>
      <c r="P672" s="36"/>
      <c r="Q672" s="36"/>
      <c r="R672" s="36"/>
      <c r="S672" s="36"/>
      <c r="T672" s="38"/>
      <c r="U672" s="38"/>
      <c r="V672" s="37"/>
      <c r="W672" s="71"/>
    </row>
    <row r="673" spans="1:23" ht="15" x14ac:dyDescent="0.2">
      <c r="A673" s="69"/>
      <c r="B673" s="36"/>
      <c r="C673" s="36"/>
      <c r="D673" s="36"/>
      <c r="E673" s="36"/>
      <c r="F673" s="38"/>
      <c r="G673" s="36"/>
      <c r="H673" s="38"/>
      <c r="I673" s="37"/>
      <c r="J673" s="36"/>
      <c r="K673" s="36"/>
      <c r="L673" s="38"/>
      <c r="M673" s="37"/>
      <c r="N673" s="36"/>
      <c r="O673" s="36"/>
      <c r="P673" s="36"/>
      <c r="Q673" s="36"/>
      <c r="R673" s="36"/>
      <c r="S673" s="36"/>
      <c r="T673" s="38"/>
      <c r="U673" s="38"/>
      <c r="V673" s="37"/>
      <c r="W673" s="71"/>
    </row>
    <row r="674" spans="1:23" ht="15" x14ac:dyDescent="0.2">
      <c r="A674" s="69"/>
      <c r="B674" s="36"/>
      <c r="C674" s="36"/>
      <c r="D674" s="36"/>
      <c r="E674" s="36"/>
      <c r="F674" s="38"/>
      <c r="G674" s="36"/>
      <c r="H674" s="38"/>
      <c r="I674" s="37"/>
      <c r="J674" s="36"/>
      <c r="K674" s="36"/>
      <c r="L674" s="38"/>
      <c r="M674" s="37"/>
      <c r="N674" s="36"/>
      <c r="O674" s="36"/>
      <c r="P674" s="36"/>
      <c r="Q674" s="36"/>
      <c r="R674" s="36"/>
      <c r="S674" s="36"/>
      <c r="T674" s="38"/>
      <c r="U674" s="38"/>
      <c r="V674" s="37"/>
      <c r="W674" s="71"/>
    </row>
    <row r="675" spans="1:23" ht="15" x14ac:dyDescent="0.2">
      <c r="A675" s="69"/>
      <c r="B675" s="36"/>
      <c r="C675" s="36"/>
      <c r="D675" s="36"/>
      <c r="E675" s="36"/>
      <c r="F675" s="38"/>
      <c r="G675" s="36"/>
      <c r="H675" s="38"/>
      <c r="I675" s="37"/>
      <c r="J675" s="36"/>
      <c r="K675" s="36"/>
      <c r="L675" s="38"/>
      <c r="M675" s="37"/>
      <c r="N675" s="36"/>
      <c r="O675" s="36"/>
      <c r="P675" s="36"/>
      <c r="Q675" s="36"/>
      <c r="R675" s="36"/>
      <c r="S675" s="36"/>
      <c r="T675" s="38"/>
      <c r="U675" s="38"/>
      <c r="V675" s="37"/>
      <c r="W675" s="71"/>
    </row>
    <row r="676" spans="1:23" ht="15" x14ac:dyDescent="0.2">
      <c r="A676" s="69"/>
      <c r="B676" s="36"/>
      <c r="C676" s="36"/>
      <c r="D676" s="36"/>
      <c r="E676" s="36"/>
      <c r="F676" s="38"/>
      <c r="G676" s="36"/>
      <c r="H676" s="38"/>
      <c r="I676" s="37"/>
      <c r="J676" s="36"/>
      <c r="K676" s="36"/>
      <c r="L676" s="38"/>
      <c r="M676" s="37"/>
      <c r="N676" s="36"/>
      <c r="O676" s="36"/>
      <c r="P676" s="36"/>
      <c r="Q676" s="36"/>
      <c r="R676" s="36"/>
      <c r="S676" s="36"/>
      <c r="T676" s="38"/>
      <c r="U676" s="38"/>
      <c r="V676" s="37"/>
      <c r="W676" s="71"/>
    </row>
    <row r="677" spans="1:23" ht="15" x14ac:dyDescent="0.2">
      <c r="A677" s="69"/>
      <c r="B677" s="36"/>
      <c r="C677" s="36"/>
      <c r="D677" s="36"/>
      <c r="E677" s="36"/>
      <c r="F677" s="38"/>
      <c r="G677" s="36"/>
      <c r="H677" s="38"/>
      <c r="I677" s="37"/>
      <c r="J677" s="36"/>
      <c r="K677" s="36"/>
      <c r="L677" s="38"/>
      <c r="M677" s="37"/>
      <c r="N677" s="36"/>
      <c r="O677" s="36"/>
      <c r="P677" s="36"/>
      <c r="Q677" s="36"/>
      <c r="R677" s="36"/>
      <c r="S677" s="36"/>
      <c r="T677" s="38"/>
      <c r="U677" s="38"/>
      <c r="V677" s="37"/>
      <c r="W677" s="71"/>
    </row>
    <row r="678" spans="1:23" ht="15" x14ac:dyDescent="0.2">
      <c r="A678" s="69"/>
      <c r="B678" s="36"/>
      <c r="C678" s="36"/>
      <c r="D678" s="36"/>
      <c r="E678" s="36"/>
      <c r="F678" s="38"/>
      <c r="G678" s="36"/>
      <c r="H678" s="38"/>
      <c r="I678" s="37"/>
      <c r="J678" s="36"/>
      <c r="K678" s="36"/>
      <c r="L678" s="38"/>
      <c r="M678" s="37"/>
      <c r="N678" s="36"/>
      <c r="O678" s="36"/>
      <c r="P678" s="36"/>
      <c r="Q678" s="36"/>
      <c r="R678" s="36"/>
      <c r="S678" s="36"/>
      <c r="T678" s="38"/>
      <c r="U678" s="38"/>
      <c r="V678" s="37"/>
      <c r="W678" s="71"/>
    </row>
    <row r="679" spans="1:23" ht="15" x14ac:dyDescent="0.2">
      <c r="A679" s="69"/>
      <c r="B679" s="36"/>
      <c r="C679" s="36"/>
      <c r="D679" s="36"/>
      <c r="E679" s="36"/>
      <c r="F679" s="38"/>
      <c r="G679" s="36"/>
      <c r="H679" s="38"/>
      <c r="I679" s="37"/>
      <c r="J679" s="36"/>
      <c r="K679" s="36"/>
      <c r="L679" s="38"/>
      <c r="M679" s="37"/>
      <c r="N679" s="36"/>
      <c r="O679" s="36"/>
      <c r="P679" s="36"/>
      <c r="Q679" s="36"/>
      <c r="R679" s="36"/>
      <c r="S679" s="36"/>
      <c r="T679" s="38"/>
      <c r="U679" s="38"/>
      <c r="V679" s="37"/>
      <c r="W679" s="71"/>
    </row>
    <row r="680" spans="1:23" ht="15" x14ac:dyDescent="0.2">
      <c r="A680" s="69"/>
      <c r="B680" s="36"/>
      <c r="C680" s="36"/>
      <c r="D680" s="36"/>
      <c r="E680" s="36"/>
      <c r="F680" s="38"/>
      <c r="G680" s="36"/>
      <c r="H680" s="38"/>
      <c r="I680" s="37"/>
      <c r="J680" s="36"/>
      <c r="K680" s="36"/>
      <c r="L680" s="38"/>
      <c r="M680" s="37"/>
      <c r="N680" s="36"/>
      <c r="O680" s="36"/>
      <c r="P680" s="36"/>
      <c r="Q680" s="36"/>
      <c r="R680" s="36"/>
      <c r="S680" s="36"/>
      <c r="T680" s="38"/>
      <c r="U680" s="38"/>
      <c r="V680" s="37"/>
      <c r="W680" s="71"/>
    </row>
    <row r="681" spans="1:23" ht="15" x14ac:dyDescent="0.2">
      <c r="A681" s="69"/>
      <c r="B681" s="36"/>
      <c r="C681" s="36"/>
      <c r="D681" s="36"/>
      <c r="E681" s="36"/>
      <c r="F681" s="38"/>
      <c r="G681" s="36"/>
      <c r="H681" s="38"/>
      <c r="I681" s="37"/>
      <c r="J681" s="36"/>
      <c r="K681" s="36"/>
      <c r="L681" s="38"/>
      <c r="M681" s="37"/>
      <c r="N681" s="36"/>
      <c r="O681" s="36"/>
      <c r="P681" s="36"/>
      <c r="Q681" s="36"/>
      <c r="R681" s="36"/>
      <c r="S681" s="36"/>
      <c r="T681" s="38"/>
      <c r="U681" s="38"/>
      <c r="V681" s="37"/>
      <c r="W681" s="71"/>
    </row>
    <row r="682" spans="1:23" ht="15" x14ac:dyDescent="0.2">
      <c r="A682" s="69"/>
      <c r="B682" s="36"/>
      <c r="C682" s="36"/>
      <c r="D682" s="36"/>
      <c r="E682" s="36"/>
      <c r="F682" s="38"/>
      <c r="G682" s="36"/>
      <c r="H682" s="38"/>
      <c r="I682" s="37"/>
      <c r="J682" s="36"/>
      <c r="K682" s="36"/>
      <c r="L682" s="38"/>
      <c r="M682" s="37"/>
      <c r="N682" s="36"/>
      <c r="O682" s="36"/>
      <c r="P682" s="36"/>
      <c r="Q682" s="36"/>
      <c r="R682" s="36"/>
      <c r="S682" s="36"/>
      <c r="T682" s="38"/>
      <c r="U682" s="38"/>
      <c r="V682" s="37"/>
      <c r="W682" s="71"/>
    </row>
    <row r="683" spans="1:23" ht="15" x14ac:dyDescent="0.2">
      <c r="A683" s="69"/>
      <c r="B683" s="36"/>
      <c r="C683" s="36"/>
      <c r="D683" s="36"/>
      <c r="E683" s="36"/>
      <c r="F683" s="38"/>
      <c r="G683" s="36"/>
      <c r="H683" s="38"/>
      <c r="I683" s="37"/>
      <c r="J683" s="36"/>
      <c r="K683" s="36"/>
      <c r="L683" s="38"/>
      <c r="M683" s="37"/>
      <c r="N683" s="36"/>
      <c r="O683" s="36"/>
      <c r="P683" s="36"/>
      <c r="Q683" s="36"/>
      <c r="R683" s="36"/>
      <c r="S683" s="36"/>
      <c r="T683" s="38"/>
      <c r="U683" s="38"/>
      <c r="V683" s="37"/>
      <c r="W683" s="71"/>
    </row>
    <row r="684" spans="1:23" ht="15" x14ac:dyDescent="0.2">
      <c r="A684" s="69"/>
      <c r="B684" s="36"/>
      <c r="C684" s="36"/>
      <c r="D684" s="36"/>
      <c r="E684" s="36"/>
      <c r="F684" s="38"/>
      <c r="G684" s="36"/>
      <c r="H684" s="38"/>
      <c r="I684" s="37"/>
      <c r="J684" s="36"/>
      <c r="K684" s="36"/>
      <c r="L684" s="38"/>
      <c r="M684" s="37"/>
      <c r="N684" s="36"/>
      <c r="O684" s="36"/>
      <c r="P684" s="36"/>
      <c r="Q684" s="36"/>
      <c r="R684" s="36"/>
      <c r="S684" s="36"/>
      <c r="T684" s="38"/>
      <c r="U684" s="38"/>
      <c r="V684" s="37"/>
      <c r="W684" s="71"/>
    </row>
    <row r="685" spans="1:23" ht="15" x14ac:dyDescent="0.2">
      <c r="A685" s="69"/>
      <c r="B685" s="36"/>
      <c r="C685" s="36"/>
      <c r="D685" s="36"/>
      <c r="E685" s="36"/>
      <c r="F685" s="38"/>
      <c r="G685" s="36"/>
      <c r="H685" s="38"/>
      <c r="I685" s="37"/>
      <c r="J685" s="36"/>
      <c r="K685" s="36"/>
      <c r="L685" s="38"/>
      <c r="M685" s="37"/>
      <c r="N685" s="36"/>
      <c r="O685" s="36"/>
      <c r="P685" s="36"/>
      <c r="Q685" s="36"/>
      <c r="R685" s="36"/>
      <c r="S685" s="36"/>
      <c r="T685" s="38"/>
      <c r="U685" s="38"/>
      <c r="V685" s="37"/>
      <c r="W685" s="71"/>
    </row>
    <row r="686" spans="1:23" ht="15" x14ac:dyDescent="0.2">
      <c r="A686" s="69"/>
      <c r="B686" s="36"/>
      <c r="C686" s="36"/>
      <c r="D686" s="36"/>
      <c r="E686" s="36"/>
      <c r="F686" s="38"/>
      <c r="G686" s="36"/>
      <c r="H686" s="38"/>
      <c r="I686" s="37"/>
      <c r="J686" s="36"/>
      <c r="K686" s="36"/>
      <c r="L686" s="38"/>
      <c r="M686" s="37"/>
      <c r="N686" s="36"/>
      <c r="O686" s="36"/>
      <c r="P686" s="36"/>
      <c r="Q686" s="36"/>
      <c r="R686" s="36"/>
      <c r="S686" s="36"/>
      <c r="T686" s="38"/>
      <c r="U686" s="38"/>
      <c r="V686" s="37"/>
      <c r="W686" s="71"/>
    </row>
    <row r="687" spans="1:23" ht="15" x14ac:dyDescent="0.2">
      <c r="A687" s="69"/>
      <c r="B687" s="36"/>
      <c r="C687" s="36"/>
      <c r="D687" s="36"/>
      <c r="E687" s="36"/>
      <c r="F687" s="38"/>
      <c r="G687" s="36"/>
      <c r="H687" s="38"/>
      <c r="I687" s="37"/>
      <c r="J687" s="36"/>
      <c r="K687" s="36"/>
      <c r="L687" s="38"/>
      <c r="M687" s="37"/>
      <c r="N687" s="36"/>
      <c r="O687" s="36"/>
      <c r="P687" s="36"/>
      <c r="Q687" s="36"/>
      <c r="R687" s="36"/>
      <c r="S687" s="36"/>
      <c r="T687" s="38"/>
      <c r="U687" s="38"/>
      <c r="V687" s="37"/>
      <c r="W687" s="71"/>
    </row>
    <row r="688" spans="1:23" ht="15" x14ac:dyDescent="0.2">
      <c r="A688" s="69"/>
      <c r="B688" s="36"/>
      <c r="C688" s="36"/>
      <c r="D688" s="36"/>
      <c r="E688" s="36"/>
      <c r="F688" s="38"/>
      <c r="G688" s="36"/>
      <c r="H688" s="38"/>
      <c r="I688" s="37"/>
      <c r="J688" s="36"/>
      <c r="K688" s="36"/>
      <c r="L688" s="38"/>
      <c r="M688" s="37"/>
      <c r="N688" s="36"/>
      <c r="O688" s="36"/>
      <c r="P688" s="36"/>
      <c r="Q688" s="36"/>
      <c r="R688" s="36"/>
      <c r="S688" s="36"/>
      <c r="T688" s="38"/>
      <c r="U688" s="38"/>
      <c r="V688" s="37"/>
      <c r="W688" s="71"/>
    </row>
    <row r="689" spans="1:23" ht="15" x14ac:dyDescent="0.2">
      <c r="A689" s="69"/>
      <c r="B689" s="36"/>
      <c r="C689" s="36"/>
      <c r="D689" s="36"/>
      <c r="E689" s="36"/>
      <c r="F689" s="38"/>
      <c r="G689" s="36"/>
      <c r="H689" s="38"/>
      <c r="I689" s="37"/>
      <c r="J689" s="36"/>
      <c r="K689" s="36"/>
      <c r="L689" s="38"/>
      <c r="M689" s="37"/>
      <c r="N689" s="36"/>
      <c r="O689" s="36"/>
      <c r="P689" s="36"/>
      <c r="Q689" s="36"/>
      <c r="R689" s="36"/>
      <c r="S689" s="36"/>
      <c r="T689" s="38"/>
      <c r="U689" s="38"/>
      <c r="V689" s="37"/>
      <c r="W689" s="71"/>
    </row>
    <row r="690" spans="1:23" ht="15" x14ac:dyDescent="0.2">
      <c r="A690" s="69"/>
      <c r="B690" s="36"/>
      <c r="C690" s="36"/>
      <c r="D690" s="36"/>
      <c r="E690" s="36"/>
      <c r="F690" s="38"/>
      <c r="G690" s="36"/>
      <c r="H690" s="38"/>
      <c r="I690" s="37"/>
      <c r="J690" s="36"/>
      <c r="K690" s="36"/>
      <c r="L690" s="38"/>
      <c r="M690" s="37"/>
      <c r="N690" s="36"/>
      <c r="O690" s="36"/>
      <c r="P690" s="36"/>
      <c r="Q690" s="36"/>
      <c r="R690" s="36"/>
      <c r="S690" s="36"/>
      <c r="T690" s="38"/>
      <c r="U690" s="38"/>
      <c r="V690" s="37"/>
      <c r="W690" s="71"/>
    </row>
    <row r="691" spans="1:23" ht="15" x14ac:dyDescent="0.2">
      <c r="A691" s="69"/>
      <c r="B691" s="36"/>
      <c r="C691" s="36"/>
      <c r="D691" s="36"/>
      <c r="E691" s="36"/>
      <c r="F691" s="38"/>
      <c r="G691" s="36"/>
      <c r="H691" s="38"/>
      <c r="I691" s="37"/>
      <c r="J691" s="36"/>
      <c r="K691" s="36"/>
      <c r="L691" s="38"/>
      <c r="M691" s="37"/>
      <c r="N691" s="36"/>
      <c r="O691" s="36"/>
      <c r="P691" s="36"/>
      <c r="Q691" s="36"/>
      <c r="R691" s="36"/>
      <c r="S691" s="36"/>
      <c r="T691" s="38"/>
      <c r="U691" s="38"/>
      <c r="V691" s="37"/>
      <c r="W691" s="71"/>
    </row>
    <row r="692" spans="1:23" ht="15" x14ac:dyDescent="0.2">
      <c r="A692" s="69"/>
      <c r="B692" s="36"/>
      <c r="C692" s="36"/>
      <c r="D692" s="36"/>
      <c r="E692" s="36"/>
      <c r="F692" s="38"/>
      <c r="G692" s="36"/>
      <c r="H692" s="38"/>
      <c r="I692" s="37"/>
      <c r="J692" s="36"/>
      <c r="K692" s="36"/>
      <c r="L692" s="38"/>
      <c r="M692" s="37"/>
      <c r="N692" s="36"/>
      <c r="O692" s="36"/>
      <c r="P692" s="36"/>
      <c r="Q692" s="36"/>
      <c r="R692" s="36"/>
      <c r="S692" s="36"/>
      <c r="T692" s="38"/>
      <c r="U692" s="38"/>
      <c r="V692" s="37"/>
      <c r="W692" s="71"/>
    </row>
    <row r="693" spans="1:23" ht="15" x14ac:dyDescent="0.2">
      <c r="A693" s="69"/>
      <c r="B693" s="36"/>
      <c r="C693" s="36"/>
      <c r="D693" s="36"/>
      <c r="E693" s="36"/>
      <c r="F693" s="38"/>
      <c r="G693" s="36"/>
      <c r="H693" s="38"/>
      <c r="I693" s="37"/>
      <c r="J693" s="36"/>
      <c r="K693" s="36"/>
      <c r="L693" s="38"/>
      <c r="M693" s="37"/>
      <c r="N693" s="36"/>
      <c r="O693" s="36"/>
      <c r="P693" s="36"/>
      <c r="Q693" s="36"/>
      <c r="R693" s="36"/>
      <c r="S693" s="36"/>
      <c r="T693" s="38"/>
      <c r="U693" s="38"/>
      <c r="V693" s="37"/>
      <c r="W693" s="71"/>
    </row>
    <row r="694" spans="1:23" ht="15" x14ac:dyDescent="0.2">
      <c r="A694" s="69"/>
      <c r="B694" s="36"/>
      <c r="C694" s="36"/>
      <c r="D694" s="36"/>
      <c r="E694" s="36"/>
      <c r="F694" s="38"/>
      <c r="G694" s="36"/>
      <c r="H694" s="38"/>
      <c r="I694" s="37"/>
      <c r="J694" s="36"/>
      <c r="K694" s="36"/>
      <c r="L694" s="38"/>
      <c r="M694" s="37"/>
      <c r="N694" s="36"/>
      <c r="O694" s="36"/>
      <c r="P694" s="36"/>
      <c r="Q694" s="36"/>
      <c r="R694" s="36"/>
      <c r="S694" s="36"/>
      <c r="T694" s="38"/>
      <c r="U694" s="38"/>
      <c r="V694" s="37"/>
      <c r="W694" s="71"/>
    </row>
    <row r="695" spans="1:23" ht="15" x14ac:dyDescent="0.2">
      <c r="A695" s="69"/>
      <c r="B695" s="36"/>
      <c r="C695" s="36"/>
      <c r="D695" s="36"/>
      <c r="E695" s="36"/>
      <c r="F695" s="38"/>
      <c r="G695" s="36"/>
      <c r="H695" s="38"/>
      <c r="I695" s="37"/>
      <c r="J695" s="36"/>
      <c r="K695" s="36"/>
      <c r="L695" s="38"/>
      <c r="M695" s="37"/>
      <c r="N695" s="36"/>
      <c r="O695" s="36"/>
      <c r="P695" s="36"/>
      <c r="Q695" s="36"/>
      <c r="R695" s="36"/>
      <c r="S695" s="36"/>
      <c r="T695" s="38"/>
      <c r="U695" s="38"/>
      <c r="V695" s="37"/>
      <c r="W695" s="71"/>
    </row>
    <row r="696" spans="1:23" ht="15" x14ac:dyDescent="0.2">
      <c r="A696" s="69"/>
      <c r="B696" s="36"/>
      <c r="C696" s="36"/>
      <c r="D696" s="36"/>
      <c r="E696" s="36"/>
      <c r="F696" s="38"/>
      <c r="G696" s="36"/>
      <c r="H696" s="38"/>
      <c r="I696" s="37"/>
      <c r="J696" s="36"/>
      <c r="K696" s="36"/>
      <c r="L696" s="38"/>
      <c r="M696" s="37"/>
      <c r="N696" s="36"/>
      <c r="O696" s="36"/>
      <c r="P696" s="36"/>
      <c r="Q696" s="36"/>
      <c r="R696" s="36"/>
      <c r="S696" s="36"/>
      <c r="T696" s="38"/>
      <c r="U696" s="38"/>
      <c r="V696" s="37"/>
      <c r="W696" s="71"/>
    </row>
    <row r="697" spans="1:23" ht="15" x14ac:dyDescent="0.2">
      <c r="A697" s="69"/>
      <c r="B697" s="36"/>
      <c r="C697" s="36"/>
      <c r="D697" s="36"/>
      <c r="E697" s="36"/>
      <c r="F697" s="38"/>
      <c r="G697" s="36"/>
      <c r="H697" s="38"/>
      <c r="I697" s="37"/>
      <c r="J697" s="36"/>
      <c r="K697" s="36"/>
      <c r="L697" s="38"/>
      <c r="M697" s="37"/>
      <c r="N697" s="36"/>
      <c r="O697" s="36"/>
      <c r="P697" s="36"/>
      <c r="Q697" s="36"/>
      <c r="R697" s="36"/>
      <c r="S697" s="36"/>
      <c r="T697" s="38"/>
      <c r="U697" s="38"/>
      <c r="V697" s="37"/>
      <c r="W697" s="71"/>
    </row>
    <row r="698" spans="1:23" ht="15" x14ac:dyDescent="0.2">
      <c r="A698" s="69"/>
      <c r="B698" s="36"/>
      <c r="C698" s="36"/>
      <c r="D698" s="36"/>
      <c r="E698" s="36"/>
      <c r="F698" s="38"/>
      <c r="G698" s="36"/>
      <c r="H698" s="38"/>
      <c r="I698" s="37"/>
      <c r="J698" s="36"/>
      <c r="K698" s="36"/>
      <c r="L698" s="38"/>
      <c r="M698" s="37"/>
      <c r="N698" s="36"/>
      <c r="O698" s="36"/>
      <c r="P698" s="36"/>
      <c r="Q698" s="36"/>
      <c r="R698" s="36"/>
      <c r="S698" s="36"/>
      <c r="T698" s="38"/>
      <c r="U698" s="38"/>
      <c r="V698" s="37"/>
      <c r="W698" s="71"/>
    </row>
    <row r="699" spans="1:23" ht="15" x14ac:dyDescent="0.2">
      <c r="A699" s="69"/>
      <c r="B699" s="36"/>
      <c r="C699" s="36"/>
      <c r="D699" s="36"/>
      <c r="E699" s="36"/>
      <c r="F699" s="38"/>
      <c r="G699" s="36"/>
      <c r="H699" s="38"/>
      <c r="I699" s="37"/>
      <c r="J699" s="36"/>
      <c r="K699" s="36"/>
      <c r="L699" s="38"/>
      <c r="M699" s="37"/>
      <c r="N699" s="36"/>
      <c r="O699" s="36"/>
      <c r="P699" s="36"/>
      <c r="Q699" s="36"/>
      <c r="R699" s="36"/>
      <c r="S699" s="36"/>
      <c r="T699" s="38"/>
      <c r="U699" s="38"/>
      <c r="V699" s="37"/>
      <c r="W699" s="71"/>
    </row>
    <row r="700" spans="1:23" ht="15" x14ac:dyDescent="0.2">
      <c r="A700" s="69"/>
      <c r="B700" s="36"/>
      <c r="C700" s="36"/>
      <c r="D700" s="36"/>
      <c r="E700" s="36"/>
      <c r="F700" s="38"/>
      <c r="G700" s="36"/>
      <c r="H700" s="38"/>
      <c r="I700" s="37"/>
      <c r="J700" s="36"/>
      <c r="K700" s="36"/>
      <c r="L700" s="38"/>
      <c r="M700" s="37"/>
      <c r="N700" s="36"/>
      <c r="O700" s="36"/>
      <c r="P700" s="36"/>
      <c r="Q700" s="36"/>
      <c r="R700" s="36"/>
      <c r="S700" s="36"/>
      <c r="T700" s="38"/>
      <c r="U700" s="38"/>
      <c r="V700" s="37"/>
      <c r="W700" s="71"/>
    </row>
    <row r="701" spans="1:23" ht="15" x14ac:dyDescent="0.2">
      <c r="A701" s="69"/>
      <c r="B701" s="36"/>
      <c r="C701" s="36"/>
      <c r="D701" s="36"/>
      <c r="E701" s="36"/>
      <c r="F701" s="38"/>
      <c r="G701" s="36"/>
      <c r="H701" s="38"/>
      <c r="I701" s="37"/>
      <c r="J701" s="36"/>
      <c r="K701" s="36"/>
      <c r="L701" s="38"/>
      <c r="M701" s="37"/>
      <c r="N701" s="36"/>
      <c r="O701" s="36"/>
      <c r="P701" s="36"/>
      <c r="Q701" s="36"/>
      <c r="R701" s="36"/>
      <c r="S701" s="36"/>
      <c r="T701" s="38"/>
      <c r="U701" s="38"/>
      <c r="V701" s="37"/>
      <c r="W701" s="71"/>
    </row>
    <row r="702" spans="1:23" ht="15" x14ac:dyDescent="0.2">
      <c r="A702" s="69"/>
      <c r="B702" s="36"/>
      <c r="C702" s="36"/>
      <c r="D702" s="36"/>
      <c r="E702" s="36"/>
      <c r="F702" s="38"/>
      <c r="G702" s="36"/>
      <c r="H702" s="38"/>
      <c r="I702" s="37"/>
      <c r="J702" s="36"/>
      <c r="K702" s="36"/>
      <c r="L702" s="38"/>
      <c r="M702" s="37"/>
      <c r="N702" s="36"/>
      <c r="O702" s="36"/>
      <c r="P702" s="36"/>
      <c r="Q702" s="36"/>
      <c r="R702" s="36"/>
      <c r="S702" s="36"/>
      <c r="T702" s="38"/>
      <c r="U702" s="38"/>
      <c r="V702" s="37"/>
      <c r="W702" s="71"/>
    </row>
    <row r="703" spans="1:23" ht="15" x14ac:dyDescent="0.2">
      <c r="A703" s="69"/>
      <c r="B703" s="36"/>
      <c r="C703" s="36"/>
      <c r="D703" s="36"/>
      <c r="E703" s="36"/>
      <c r="F703" s="38"/>
      <c r="G703" s="36"/>
      <c r="H703" s="38"/>
      <c r="I703" s="37"/>
      <c r="J703" s="36"/>
      <c r="K703" s="36"/>
      <c r="L703" s="38"/>
      <c r="M703" s="37"/>
      <c r="N703" s="36"/>
      <c r="O703" s="36"/>
      <c r="P703" s="36"/>
      <c r="Q703" s="36"/>
      <c r="R703" s="36"/>
      <c r="S703" s="36"/>
      <c r="T703" s="38"/>
      <c r="U703" s="38"/>
      <c r="V703" s="37"/>
      <c r="W703" s="71"/>
    </row>
    <row r="704" spans="1:23" ht="15" x14ac:dyDescent="0.2">
      <c r="A704" s="69"/>
      <c r="B704" s="36"/>
      <c r="C704" s="36"/>
      <c r="D704" s="36"/>
      <c r="E704" s="36"/>
      <c r="F704" s="38"/>
      <c r="G704" s="36"/>
      <c r="H704" s="38"/>
      <c r="I704" s="37"/>
      <c r="J704" s="36"/>
      <c r="K704" s="36"/>
      <c r="L704" s="38"/>
      <c r="M704" s="37"/>
      <c r="N704" s="36"/>
      <c r="O704" s="36"/>
      <c r="P704" s="36"/>
      <c r="Q704" s="36"/>
      <c r="R704" s="36"/>
      <c r="S704" s="36"/>
      <c r="T704" s="38"/>
      <c r="U704" s="38"/>
      <c r="V704" s="37"/>
      <c r="W704" s="71"/>
    </row>
    <row r="705" spans="1:23" ht="15" x14ac:dyDescent="0.2">
      <c r="A705" s="69"/>
      <c r="B705" s="36"/>
      <c r="C705" s="36"/>
      <c r="D705" s="36"/>
      <c r="E705" s="36"/>
      <c r="F705" s="38"/>
      <c r="G705" s="36"/>
      <c r="H705" s="38"/>
      <c r="I705" s="37"/>
      <c r="J705" s="36"/>
      <c r="K705" s="36"/>
      <c r="L705" s="38"/>
      <c r="M705" s="37"/>
      <c r="N705" s="36"/>
      <c r="O705" s="36"/>
      <c r="P705" s="36"/>
      <c r="Q705" s="36"/>
      <c r="R705" s="36"/>
      <c r="S705" s="36"/>
      <c r="T705" s="38"/>
      <c r="U705" s="38"/>
      <c r="V705" s="37"/>
      <c r="W705" s="71"/>
    </row>
    <row r="706" spans="1:23" ht="15" x14ac:dyDescent="0.2">
      <c r="A706" s="69"/>
      <c r="B706" s="36"/>
      <c r="C706" s="36"/>
      <c r="D706" s="36"/>
      <c r="E706" s="36"/>
      <c r="F706" s="38"/>
      <c r="G706" s="36"/>
      <c r="H706" s="38"/>
      <c r="I706" s="37"/>
      <c r="J706" s="36"/>
      <c r="K706" s="36"/>
      <c r="L706" s="38"/>
      <c r="M706" s="37"/>
      <c r="N706" s="36"/>
      <c r="O706" s="36"/>
      <c r="P706" s="36"/>
      <c r="Q706" s="36"/>
      <c r="R706" s="36"/>
      <c r="S706" s="36"/>
      <c r="T706" s="38"/>
      <c r="U706" s="38"/>
      <c r="V706" s="37"/>
      <c r="W706" s="71"/>
    </row>
    <row r="707" spans="1:23" ht="15" x14ac:dyDescent="0.2">
      <c r="A707" s="69"/>
      <c r="B707" s="36"/>
      <c r="C707" s="36"/>
      <c r="D707" s="36"/>
      <c r="E707" s="36"/>
      <c r="F707" s="38"/>
      <c r="G707" s="36"/>
      <c r="H707" s="38"/>
      <c r="I707" s="37"/>
      <c r="J707" s="36"/>
      <c r="K707" s="36"/>
      <c r="L707" s="38"/>
      <c r="M707" s="37"/>
      <c r="N707" s="36"/>
      <c r="O707" s="36"/>
      <c r="P707" s="36"/>
      <c r="Q707" s="36"/>
      <c r="R707" s="36"/>
      <c r="S707" s="36"/>
      <c r="T707" s="38"/>
      <c r="U707" s="38"/>
      <c r="V707" s="37"/>
      <c r="W707" s="71"/>
    </row>
    <row r="708" spans="1:23" ht="15" x14ac:dyDescent="0.2">
      <c r="A708" s="69"/>
      <c r="B708" s="36"/>
      <c r="C708" s="36"/>
      <c r="D708" s="36"/>
      <c r="E708" s="36"/>
      <c r="F708" s="38"/>
      <c r="G708" s="36"/>
      <c r="H708" s="38"/>
      <c r="I708" s="37"/>
      <c r="J708" s="36"/>
      <c r="K708" s="36"/>
      <c r="L708" s="38"/>
      <c r="M708" s="37"/>
      <c r="N708" s="36"/>
      <c r="O708" s="36"/>
      <c r="P708" s="36"/>
      <c r="Q708" s="36"/>
      <c r="R708" s="36"/>
      <c r="S708" s="36"/>
      <c r="T708" s="38"/>
      <c r="U708" s="38"/>
      <c r="V708" s="37"/>
      <c r="W708" s="71"/>
    </row>
    <row r="709" spans="1:23" ht="15" x14ac:dyDescent="0.2">
      <c r="A709" s="69"/>
      <c r="B709" s="36"/>
      <c r="C709" s="36"/>
      <c r="D709" s="36"/>
      <c r="E709" s="36"/>
      <c r="F709" s="38"/>
      <c r="G709" s="36"/>
      <c r="H709" s="38"/>
      <c r="I709" s="37"/>
      <c r="J709" s="36"/>
      <c r="K709" s="36"/>
      <c r="L709" s="38"/>
      <c r="M709" s="37"/>
      <c r="N709" s="36"/>
      <c r="O709" s="36"/>
      <c r="P709" s="36"/>
      <c r="Q709" s="36"/>
      <c r="R709" s="36"/>
      <c r="S709" s="36"/>
      <c r="T709" s="38"/>
      <c r="U709" s="38"/>
      <c r="V709" s="37"/>
      <c r="W709" s="71"/>
    </row>
    <row r="710" spans="1:23" ht="15" x14ac:dyDescent="0.2">
      <c r="A710" s="69"/>
      <c r="B710" s="36"/>
      <c r="C710" s="36"/>
      <c r="D710" s="36"/>
      <c r="E710" s="36"/>
      <c r="F710" s="38"/>
      <c r="G710" s="36"/>
      <c r="H710" s="38"/>
      <c r="I710" s="37"/>
      <c r="J710" s="36"/>
      <c r="K710" s="36"/>
      <c r="L710" s="38"/>
      <c r="M710" s="37"/>
      <c r="N710" s="36"/>
      <c r="O710" s="36"/>
      <c r="P710" s="36"/>
      <c r="Q710" s="36"/>
      <c r="R710" s="36"/>
      <c r="S710" s="36"/>
      <c r="T710" s="38"/>
      <c r="U710" s="38"/>
      <c r="V710" s="37"/>
      <c r="W710" s="71"/>
    </row>
    <row r="711" spans="1:23" ht="15" x14ac:dyDescent="0.2">
      <c r="A711" s="69"/>
      <c r="B711" s="36"/>
      <c r="C711" s="36"/>
      <c r="D711" s="36"/>
      <c r="E711" s="36"/>
      <c r="F711" s="38"/>
      <c r="G711" s="36"/>
      <c r="H711" s="38"/>
      <c r="I711" s="37"/>
      <c r="J711" s="36"/>
      <c r="K711" s="36"/>
      <c r="L711" s="38"/>
      <c r="M711" s="37"/>
      <c r="N711" s="36"/>
      <c r="O711" s="36"/>
      <c r="P711" s="36"/>
      <c r="Q711" s="36"/>
      <c r="R711" s="36"/>
      <c r="S711" s="36"/>
      <c r="T711" s="38"/>
      <c r="U711" s="38"/>
      <c r="V711" s="37"/>
      <c r="W711" s="71"/>
    </row>
    <row r="712" spans="1:23" ht="15" x14ac:dyDescent="0.2">
      <c r="A712" s="69"/>
      <c r="B712" s="36"/>
      <c r="C712" s="36"/>
      <c r="D712" s="36"/>
      <c r="E712" s="36"/>
      <c r="F712" s="38"/>
      <c r="G712" s="36"/>
      <c r="H712" s="38"/>
      <c r="I712" s="37"/>
      <c r="J712" s="36"/>
      <c r="K712" s="36"/>
      <c r="L712" s="38"/>
      <c r="M712" s="37"/>
      <c r="N712" s="36"/>
      <c r="O712" s="36"/>
      <c r="P712" s="36"/>
      <c r="Q712" s="36"/>
      <c r="R712" s="36"/>
      <c r="S712" s="36"/>
      <c r="T712" s="38"/>
      <c r="U712" s="38"/>
      <c r="V712" s="37"/>
      <c r="W712" s="71"/>
    </row>
    <row r="713" spans="1:23" ht="15" x14ac:dyDescent="0.2">
      <c r="A713" s="69"/>
      <c r="B713" s="36"/>
      <c r="C713" s="36"/>
      <c r="D713" s="36"/>
      <c r="E713" s="36"/>
      <c r="F713" s="38"/>
      <c r="G713" s="36"/>
      <c r="H713" s="38"/>
      <c r="I713" s="37"/>
      <c r="J713" s="36"/>
      <c r="K713" s="36"/>
      <c r="L713" s="38"/>
      <c r="M713" s="37"/>
      <c r="N713" s="36"/>
      <c r="O713" s="36"/>
      <c r="P713" s="36"/>
      <c r="Q713" s="36"/>
      <c r="R713" s="36"/>
      <c r="S713" s="36"/>
      <c r="T713" s="38"/>
      <c r="U713" s="38"/>
      <c r="V713" s="37"/>
      <c r="W713" s="71"/>
    </row>
    <row r="714" spans="1:23" ht="15" x14ac:dyDescent="0.2">
      <c r="A714" s="69"/>
      <c r="B714" s="36"/>
      <c r="C714" s="36"/>
      <c r="D714" s="36"/>
      <c r="E714" s="36"/>
      <c r="F714" s="38"/>
      <c r="G714" s="36"/>
      <c r="H714" s="38"/>
      <c r="I714" s="37"/>
      <c r="J714" s="36"/>
      <c r="K714" s="36"/>
      <c r="L714" s="38"/>
      <c r="M714" s="37"/>
      <c r="N714" s="36"/>
      <c r="O714" s="36"/>
      <c r="P714" s="36"/>
      <c r="Q714" s="36"/>
      <c r="R714" s="36"/>
      <c r="S714" s="36"/>
      <c r="T714" s="38"/>
      <c r="U714" s="38"/>
      <c r="V714" s="37"/>
      <c r="W714" s="71"/>
    </row>
    <row r="715" spans="1:23" ht="15" x14ac:dyDescent="0.2">
      <c r="A715" s="69"/>
      <c r="B715" s="36"/>
      <c r="C715" s="36"/>
      <c r="D715" s="36"/>
      <c r="E715" s="36"/>
      <c r="F715" s="38"/>
      <c r="G715" s="36"/>
      <c r="H715" s="38"/>
      <c r="I715" s="37"/>
      <c r="J715" s="36"/>
      <c r="K715" s="36"/>
      <c r="L715" s="38"/>
      <c r="M715" s="37"/>
      <c r="N715" s="36"/>
      <c r="O715" s="36"/>
      <c r="P715" s="36"/>
      <c r="Q715" s="36"/>
      <c r="R715" s="36"/>
      <c r="S715" s="36"/>
      <c r="T715" s="38"/>
      <c r="U715" s="38"/>
      <c r="V715" s="37"/>
      <c r="W715" s="71"/>
    </row>
    <row r="716" spans="1:23" ht="15" x14ac:dyDescent="0.2">
      <c r="A716" s="69"/>
      <c r="B716" s="36"/>
      <c r="C716" s="36"/>
      <c r="D716" s="36"/>
      <c r="E716" s="36"/>
      <c r="F716" s="38"/>
      <c r="G716" s="36"/>
      <c r="H716" s="38"/>
      <c r="I716" s="37"/>
      <c r="J716" s="36"/>
      <c r="K716" s="36"/>
      <c r="L716" s="38"/>
      <c r="M716" s="37"/>
      <c r="N716" s="36"/>
      <c r="O716" s="36"/>
      <c r="P716" s="36"/>
      <c r="Q716" s="36"/>
      <c r="R716" s="36"/>
      <c r="S716" s="36"/>
      <c r="T716" s="38"/>
      <c r="U716" s="38"/>
      <c r="V716" s="37"/>
      <c r="W716" s="71"/>
    </row>
    <row r="717" spans="1:23" ht="15" x14ac:dyDescent="0.2">
      <c r="A717" s="69"/>
      <c r="B717" s="36"/>
      <c r="C717" s="36"/>
      <c r="D717" s="36"/>
      <c r="E717" s="36"/>
      <c r="F717" s="38"/>
      <c r="G717" s="36"/>
      <c r="H717" s="38"/>
      <c r="I717" s="37"/>
      <c r="J717" s="36"/>
      <c r="K717" s="36"/>
      <c r="L717" s="38"/>
      <c r="M717" s="37"/>
      <c r="N717" s="36"/>
      <c r="O717" s="36"/>
      <c r="P717" s="36"/>
      <c r="Q717" s="36"/>
      <c r="R717" s="36"/>
      <c r="S717" s="36"/>
      <c r="T717" s="38"/>
      <c r="U717" s="38"/>
      <c r="V717" s="37"/>
      <c r="W717" s="71"/>
    </row>
    <row r="718" spans="1:23" ht="15" x14ac:dyDescent="0.2">
      <c r="A718" s="69"/>
      <c r="B718" s="36"/>
      <c r="C718" s="36"/>
      <c r="D718" s="36"/>
      <c r="E718" s="36"/>
      <c r="F718" s="38"/>
      <c r="G718" s="36"/>
      <c r="H718" s="38"/>
      <c r="I718" s="37"/>
      <c r="J718" s="36"/>
      <c r="K718" s="36"/>
      <c r="L718" s="38"/>
      <c r="M718" s="37"/>
      <c r="N718" s="36"/>
      <c r="O718" s="36"/>
      <c r="P718" s="36"/>
      <c r="Q718" s="36"/>
      <c r="R718" s="36"/>
      <c r="S718" s="36"/>
      <c r="T718" s="38"/>
      <c r="U718" s="38"/>
      <c r="V718" s="37"/>
      <c r="W718" s="71"/>
    </row>
    <row r="719" spans="1:23" ht="15" x14ac:dyDescent="0.2">
      <c r="A719" s="69"/>
      <c r="B719" s="36"/>
      <c r="C719" s="36"/>
      <c r="D719" s="36"/>
      <c r="E719" s="36"/>
      <c r="F719" s="38"/>
      <c r="G719" s="36"/>
      <c r="H719" s="38"/>
      <c r="I719" s="37"/>
      <c r="J719" s="36"/>
      <c r="K719" s="36"/>
      <c r="L719" s="38"/>
      <c r="M719" s="37"/>
      <c r="N719" s="36"/>
      <c r="O719" s="36"/>
      <c r="P719" s="36"/>
      <c r="Q719" s="36"/>
      <c r="R719" s="36"/>
      <c r="S719" s="36"/>
      <c r="T719" s="38"/>
      <c r="U719" s="38"/>
      <c r="V719" s="37"/>
      <c r="W719" s="71"/>
    </row>
    <row r="720" spans="1:23" ht="15" x14ac:dyDescent="0.2">
      <c r="A720" s="69"/>
      <c r="B720" s="36"/>
      <c r="C720" s="36"/>
      <c r="D720" s="36"/>
      <c r="E720" s="36"/>
      <c r="F720" s="38"/>
      <c r="G720" s="36"/>
      <c r="H720" s="38"/>
      <c r="I720" s="37"/>
      <c r="J720" s="36"/>
      <c r="K720" s="36"/>
      <c r="L720" s="38"/>
      <c r="M720" s="37"/>
      <c r="N720" s="36"/>
      <c r="O720" s="36"/>
      <c r="P720" s="36"/>
      <c r="Q720" s="36"/>
      <c r="R720" s="36"/>
      <c r="S720" s="36"/>
      <c r="T720" s="38"/>
      <c r="U720" s="38"/>
      <c r="V720" s="37"/>
      <c r="W720" s="71"/>
    </row>
    <row r="721" spans="1:23" ht="15" x14ac:dyDescent="0.2">
      <c r="A721" s="69"/>
      <c r="B721" s="36"/>
      <c r="C721" s="36"/>
      <c r="D721" s="36"/>
      <c r="E721" s="36"/>
      <c r="F721" s="38"/>
      <c r="G721" s="36"/>
      <c r="H721" s="38"/>
      <c r="I721" s="37"/>
      <c r="J721" s="36"/>
      <c r="K721" s="36"/>
      <c r="L721" s="38"/>
      <c r="M721" s="37"/>
      <c r="N721" s="36"/>
      <c r="O721" s="36"/>
      <c r="P721" s="36"/>
      <c r="Q721" s="36"/>
      <c r="R721" s="36"/>
      <c r="S721" s="36"/>
      <c r="T721" s="38"/>
      <c r="U721" s="38"/>
      <c r="V721" s="37"/>
      <c r="W721" s="71"/>
    </row>
    <row r="722" spans="1:23" ht="15" x14ac:dyDescent="0.2">
      <c r="A722" s="69"/>
      <c r="B722" s="36"/>
      <c r="C722" s="36"/>
      <c r="D722" s="36"/>
      <c r="E722" s="36"/>
      <c r="F722" s="38"/>
      <c r="G722" s="36"/>
      <c r="H722" s="38"/>
      <c r="I722" s="37"/>
      <c r="J722" s="36"/>
      <c r="K722" s="36"/>
      <c r="L722" s="38"/>
      <c r="M722" s="37"/>
      <c r="N722" s="36"/>
      <c r="O722" s="36"/>
      <c r="P722" s="36"/>
      <c r="Q722" s="36"/>
      <c r="R722" s="36"/>
      <c r="S722" s="36"/>
      <c r="T722" s="38"/>
      <c r="U722" s="38"/>
      <c r="V722" s="37"/>
      <c r="W722" s="71"/>
    </row>
    <row r="723" spans="1:23" ht="15" x14ac:dyDescent="0.2">
      <c r="A723" s="69"/>
      <c r="B723" s="36"/>
      <c r="C723" s="36"/>
      <c r="D723" s="36"/>
      <c r="E723" s="36"/>
      <c r="F723" s="38"/>
      <c r="G723" s="36"/>
      <c r="H723" s="38"/>
      <c r="I723" s="37"/>
      <c r="J723" s="36"/>
      <c r="K723" s="36"/>
      <c r="L723" s="38"/>
      <c r="M723" s="37"/>
      <c r="N723" s="36"/>
      <c r="O723" s="36"/>
      <c r="P723" s="36"/>
      <c r="Q723" s="36"/>
      <c r="R723" s="36"/>
      <c r="S723" s="36"/>
      <c r="T723" s="38"/>
      <c r="U723" s="38"/>
      <c r="V723" s="37"/>
      <c r="W723" s="71"/>
    </row>
    <row r="724" spans="1:23" ht="15" x14ac:dyDescent="0.2">
      <c r="A724" s="69"/>
      <c r="B724" s="36"/>
      <c r="C724" s="36"/>
      <c r="D724" s="36"/>
      <c r="E724" s="36"/>
      <c r="F724" s="38"/>
      <c r="G724" s="36"/>
      <c r="H724" s="38"/>
      <c r="I724" s="37"/>
      <c r="J724" s="36"/>
      <c r="K724" s="36"/>
      <c r="L724" s="38"/>
      <c r="M724" s="37"/>
      <c r="N724" s="36"/>
      <c r="O724" s="36"/>
      <c r="P724" s="36"/>
      <c r="Q724" s="36"/>
      <c r="R724" s="36"/>
      <c r="S724" s="36"/>
      <c r="T724" s="38"/>
      <c r="U724" s="38"/>
      <c r="V724" s="37"/>
      <c r="W724" s="71"/>
    </row>
    <row r="725" spans="1:23" ht="15" x14ac:dyDescent="0.2">
      <c r="A725" s="69"/>
      <c r="B725" s="36"/>
      <c r="C725" s="36"/>
      <c r="D725" s="36"/>
      <c r="E725" s="36"/>
      <c r="F725" s="38"/>
      <c r="G725" s="36"/>
      <c r="H725" s="38"/>
      <c r="I725" s="37"/>
      <c r="J725" s="36"/>
      <c r="K725" s="36"/>
      <c r="L725" s="38"/>
      <c r="M725" s="37"/>
      <c r="N725" s="36"/>
      <c r="O725" s="36"/>
      <c r="P725" s="36"/>
      <c r="Q725" s="36"/>
      <c r="R725" s="36"/>
      <c r="S725" s="36"/>
      <c r="T725" s="38"/>
      <c r="U725" s="38"/>
      <c r="V725" s="37"/>
      <c r="W725" s="71"/>
    </row>
    <row r="726" spans="1:23" ht="15" x14ac:dyDescent="0.2">
      <c r="A726" s="69"/>
      <c r="B726" s="36"/>
      <c r="C726" s="36"/>
      <c r="D726" s="36"/>
      <c r="E726" s="36"/>
      <c r="F726" s="38"/>
      <c r="G726" s="36"/>
      <c r="H726" s="38"/>
      <c r="I726" s="37"/>
      <c r="J726" s="36"/>
      <c r="K726" s="36"/>
      <c r="L726" s="38"/>
      <c r="M726" s="37"/>
      <c r="N726" s="36"/>
      <c r="O726" s="36"/>
      <c r="P726" s="36"/>
      <c r="Q726" s="36"/>
      <c r="R726" s="36"/>
      <c r="S726" s="36"/>
      <c r="T726" s="38"/>
      <c r="U726" s="38"/>
      <c r="V726" s="37"/>
      <c r="W726" s="71"/>
    </row>
    <row r="727" spans="1:23" ht="15" x14ac:dyDescent="0.2">
      <c r="A727" s="69"/>
      <c r="B727" s="36"/>
      <c r="C727" s="36"/>
      <c r="D727" s="36"/>
      <c r="E727" s="36"/>
      <c r="F727" s="38"/>
      <c r="G727" s="36"/>
      <c r="H727" s="38"/>
      <c r="I727" s="37"/>
      <c r="J727" s="36"/>
      <c r="K727" s="36"/>
      <c r="L727" s="38"/>
      <c r="M727" s="37"/>
      <c r="N727" s="36"/>
      <c r="O727" s="36"/>
      <c r="P727" s="36"/>
      <c r="Q727" s="36"/>
      <c r="R727" s="36"/>
      <c r="S727" s="36"/>
      <c r="T727" s="38"/>
      <c r="U727" s="38"/>
      <c r="V727" s="37"/>
      <c r="W727" s="71"/>
    </row>
    <row r="728" spans="1:23" ht="15" x14ac:dyDescent="0.2">
      <c r="A728" s="69"/>
      <c r="B728" s="36"/>
      <c r="C728" s="36"/>
      <c r="D728" s="36"/>
      <c r="E728" s="36"/>
      <c r="F728" s="38"/>
      <c r="G728" s="36"/>
      <c r="H728" s="38"/>
      <c r="I728" s="37"/>
      <c r="J728" s="36"/>
      <c r="K728" s="36"/>
      <c r="L728" s="38"/>
      <c r="M728" s="37"/>
      <c r="N728" s="36"/>
      <c r="O728" s="36"/>
      <c r="P728" s="36"/>
      <c r="Q728" s="36"/>
      <c r="R728" s="36"/>
      <c r="S728" s="36"/>
      <c r="T728" s="38"/>
      <c r="U728" s="38"/>
      <c r="V728" s="37"/>
      <c r="W728" s="71"/>
    </row>
    <row r="729" spans="1:23" ht="15" x14ac:dyDescent="0.2">
      <c r="A729" s="69"/>
      <c r="B729" s="36"/>
      <c r="C729" s="36"/>
      <c r="D729" s="36"/>
      <c r="E729" s="36"/>
      <c r="F729" s="38"/>
      <c r="G729" s="36"/>
      <c r="H729" s="38"/>
      <c r="I729" s="37"/>
      <c r="J729" s="36"/>
      <c r="K729" s="36"/>
      <c r="L729" s="38"/>
      <c r="M729" s="37"/>
      <c r="N729" s="36"/>
      <c r="O729" s="36"/>
      <c r="P729" s="36"/>
      <c r="Q729" s="36"/>
      <c r="R729" s="36"/>
      <c r="S729" s="36"/>
      <c r="T729" s="38"/>
      <c r="U729" s="38"/>
      <c r="V729" s="37"/>
      <c r="W729" s="71"/>
    </row>
    <row r="730" spans="1:23" ht="15" x14ac:dyDescent="0.2">
      <c r="A730" s="69"/>
      <c r="B730" s="36"/>
      <c r="C730" s="36"/>
      <c r="D730" s="36"/>
      <c r="E730" s="36"/>
      <c r="F730" s="38"/>
      <c r="G730" s="36"/>
      <c r="H730" s="38"/>
      <c r="I730" s="37"/>
      <c r="J730" s="36"/>
      <c r="K730" s="36"/>
      <c r="L730" s="38"/>
      <c r="M730" s="37"/>
      <c r="N730" s="36"/>
      <c r="O730" s="36"/>
      <c r="P730" s="36"/>
      <c r="Q730" s="36"/>
      <c r="R730" s="36"/>
      <c r="S730" s="36"/>
      <c r="T730" s="38"/>
      <c r="U730" s="38"/>
      <c r="V730" s="37"/>
      <c r="W730" s="71"/>
    </row>
    <row r="731" spans="1:23" ht="15" x14ac:dyDescent="0.2">
      <c r="A731" s="69"/>
      <c r="B731" s="36"/>
      <c r="C731" s="36"/>
      <c r="D731" s="36"/>
      <c r="E731" s="36"/>
      <c r="F731" s="38"/>
      <c r="G731" s="36"/>
      <c r="H731" s="38"/>
      <c r="I731" s="37"/>
      <c r="J731" s="36"/>
      <c r="K731" s="36"/>
      <c r="L731" s="38"/>
      <c r="M731" s="37"/>
      <c r="N731" s="36"/>
      <c r="O731" s="36"/>
      <c r="P731" s="36"/>
      <c r="Q731" s="36"/>
      <c r="R731" s="36"/>
      <c r="S731" s="36"/>
      <c r="T731" s="38"/>
      <c r="U731" s="38"/>
      <c r="V731" s="37"/>
      <c r="W731" s="71"/>
    </row>
    <row r="732" spans="1:23" ht="15" x14ac:dyDescent="0.2">
      <c r="A732" s="69"/>
      <c r="B732" s="36"/>
      <c r="C732" s="36"/>
      <c r="D732" s="36"/>
      <c r="E732" s="36"/>
      <c r="F732" s="38"/>
      <c r="G732" s="36"/>
      <c r="H732" s="38"/>
      <c r="I732" s="37"/>
      <c r="J732" s="36"/>
      <c r="K732" s="36"/>
      <c r="L732" s="38"/>
      <c r="M732" s="37"/>
      <c r="N732" s="36"/>
      <c r="O732" s="36"/>
      <c r="P732" s="36"/>
      <c r="Q732" s="36"/>
      <c r="R732" s="36"/>
      <c r="S732" s="36"/>
      <c r="T732" s="38"/>
      <c r="U732" s="38"/>
      <c r="V732" s="37"/>
      <c r="W732" s="71"/>
    </row>
    <row r="733" spans="1:23" ht="15" x14ac:dyDescent="0.2">
      <c r="A733" s="69"/>
      <c r="B733" s="36"/>
      <c r="C733" s="36"/>
      <c r="D733" s="36"/>
      <c r="E733" s="36"/>
      <c r="F733" s="38"/>
      <c r="G733" s="36"/>
      <c r="H733" s="38"/>
      <c r="I733" s="37"/>
      <c r="J733" s="36"/>
      <c r="K733" s="36"/>
      <c r="L733" s="38"/>
      <c r="M733" s="37"/>
      <c r="N733" s="36"/>
      <c r="O733" s="36"/>
      <c r="P733" s="36"/>
      <c r="Q733" s="36"/>
      <c r="R733" s="36"/>
      <c r="S733" s="36"/>
      <c r="T733" s="38"/>
      <c r="U733" s="38"/>
      <c r="V733" s="37"/>
      <c r="W733" s="71"/>
    </row>
    <row r="734" spans="1:23" ht="15" x14ac:dyDescent="0.2">
      <c r="A734" s="69"/>
      <c r="B734" s="36"/>
      <c r="C734" s="36"/>
      <c r="D734" s="36"/>
      <c r="E734" s="36"/>
      <c r="F734" s="38"/>
      <c r="G734" s="36"/>
      <c r="H734" s="38"/>
      <c r="I734" s="37"/>
      <c r="J734" s="36"/>
      <c r="K734" s="36"/>
      <c r="L734" s="38"/>
      <c r="M734" s="37"/>
      <c r="N734" s="36"/>
      <c r="O734" s="36"/>
      <c r="P734" s="36"/>
      <c r="Q734" s="36"/>
      <c r="R734" s="36"/>
      <c r="S734" s="36"/>
      <c r="T734" s="38"/>
      <c r="U734" s="38"/>
      <c r="V734" s="37"/>
      <c r="W734" s="71"/>
    </row>
    <row r="735" spans="1:23" ht="15" x14ac:dyDescent="0.2">
      <c r="A735" s="69"/>
      <c r="B735" s="36"/>
      <c r="C735" s="36"/>
      <c r="D735" s="36"/>
      <c r="E735" s="36"/>
      <c r="F735" s="38"/>
      <c r="G735" s="36"/>
      <c r="H735" s="38"/>
      <c r="I735" s="37"/>
      <c r="J735" s="36"/>
      <c r="K735" s="36"/>
      <c r="L735" s="38"/>
      <c r="M735" s="37"/>
      <c r="N735" s="36"/>
      <c r="O735" s="36"/>
      <c r="P735" s="36"/>
      <c r="Q735" s="36"/>
      <c r="R735" s="36"/>
      <c r="S735" s="36"/>
      <c r="T735" s="38"/>
      <c r="U735" s="38"/>
      <c r="V735" s="37"/>
      <c r="W735" s="71"/>
    </row>
    <row r="736" spans="1:23" ht="15" x14ac:dyDescent="0.2">
      <c r="A736" s="69"/>
      <c r="B736" s="36"/>
      <c r="C736" s="36"/>
      <c r="D736" s="36"/>
      <c r="E736" s="36"/>
      <c r="F736" s="38"/>
      <c r="G736" s="36"/>
      <c r="H736" s="38"/>
      <c r="I736" s="37"/>
      <c r="J736" s="36"/>
      <c r="K736" s="36"/>
      <c r="L736" s="38"/>
      <c r="M736" s="37"/>
      <c r="N736" s="36"/>
      <c r="O736" s="36"/>
      <c r="P736" s="36"/>
      <c r="Q736" s="36"/>
      <c r="R736" s="36"/>
      <c r="S736" s="36"/>
      <c r="T736" s="38"/>
      <c r="U736" s="38"/>
      <c r="V736" s="37"/>
      <c r="W736" s="71"/>
    </row>
    <row r="737" spans="1:23" ht="15" x14ac:dyDescent="0.2">
      <c r="A737" s="69"/>
      <c r="B737" s="36"/>
      <c r="C737" s="36"/>
      <c r="D737" s="36"/>
      <c r="E737" s="36"/>
      <c r="F737" s="38"/>
      <c r="G737" s="36"/>
      <c r="H737" s="38"/>
      <c r="I737" s="37"/>
      <c r="J737" s="36"/>
      <c r="K737" s="36"/>
      <c r="L737" s="38"/>
      <c r="M737" s="37"/>
      <c r="N737" s="36"/>
      <c r="O737" s="36"/>
      <c r="P737" s="36"/>
      <c r="Q737" s="36"/>
      <c r="R737" s="36"/>
      <c r="S737" s="36"/>
      <c r="T737" s="38"/>
      <c r="U737" s="38"/>
      <c r="V737" s="37"/>
      <c r="W737" s="71"/>
    </row>
    <row r="738" spans="1:23" ht="15" x14ac:dyDescent="0.2">
      <c r="A738" s="69"/>
      <c r="B738" s="36"/>
      <c r="C738" s="36"/>
      <c r="D738" s="36"/>
      <c r="E738" s="36"/>
      <c r="F738" s="38"/>
      <c r="G738" s="36"/>
      <c r="H738" s="38"/>
      <c r="I738" s="37"/>
      <c r="J738" s="36"/>
      <c r="K738" s="36"/>
      <c r="L738" s="38"/>
      <c r="M738" s="37"/>
      <c r="N738" s="36"/>
      <c r="O738" s="36"/>
      <c r="P738" s="36"/>
      <c r="Q738" s="36"/>
      <c r="R738" s="36"/>
      <c r="S738" s="36"/>
      <c r="T738" s="38"/>
      <c r="U738" s="38"/>
      <c r="V738" s="37"/>
      <c r="W738" s="71"/>
    </row>
    <row r="739" spans="1:23" ht="15" x14ac:dyDescent="0.2">
      <c r="A739" s="69"/>
      <c r="B739" s="36"/>
      <c r="C739" s="36"/>
      <c r="D739" s="36"/>
      <c r="E739" s="36"/>
      <c r="F739" s="38"/>
      <c r="G739" s="36"/>
      <c r="H739" s="38"/>
      <c r="I739" s="37"/>
      <c r="J739" s="36"/>
      <c r="K739" s="36"/>
      <c r="L739" s="38"/>
      <c r="M739" s="37"/>
      <c r="N739" s="36"/>
      <c r="O739" s="36"/>
      <c r="P739" s="36"/>
      <c r="Q739" s="36"/>
      <c r="R739" s="36"/>
      <c r="S739" s="36"/>
      <c r="T739" s="38"/>
      <c r="U739" s="38"/>
      <c r="V739" s="37"/>
      <c r="W739" s="71"/>
    </row>
    <row r="740" spans="1:23" ht="15" x14ac:dyDescent="0.2">
      <c r="A740" s="69"/>
      <c r="B740" s="36"/>
      <c r="C740" s="36"/>
      <c r="D740" s="36"/>
      <c r="E740" s="36"/>
      <c r="F740" s="38"/>
      <c r="G740" s="36"/>
      <c r="H740" s="38"/>
      <c r="I740" s="37"/>
      <c r="J740" s="36"/>
      <c r="K740" s="36"/>
      <c r="L740" s="38"/>
      <c r="M740" s="37"/>
      <c r="N740" s="36"/>
      <c r="O740" s="36"/>
      <c r="P740" s="36"/>
      <c r="Q740" s="36"/>
      <c r="R740" s="36"/>
      <c r="S740" s="36"/>
      <c r="T740" s="38"/>
      <c r="U740" s="38"/>
      <c r="V740" s="37"/>
      <c r="W740" s="71"/>
    </row>
    <row r="741" spans="1:23" ht="15" x14ac:dyDescent="0.2">
      <c r="A741" s="69"/>
      <c r="B741" s="36"/>
      <c r="C741" s="36"/>
      <c r="D741" s="36"/>
      <c r="E741" s="36"/>
      <c r="F741" s="38"/>
      <c r="G741" s="36"/>
      <c r="H741" s="38"/>
      <c r="I741" s="37"/>
      <c r="J741" s="36"/>
      <c r="K741" s="36"/>
      <c r="L741" s="38"/>
      <c r="M741" s="37"/>
      <c r="N741" s="36"/>
      <c r="O741" s="36"/>
      <c r="P741" s="36"/>
      <c r="Q741" s="36"/>
      <c r="R741" s="36"/>
      <c r="S741" s="36"/>
      <c r="T741" s="38"/>
      <c r="U741" s="38"/>
      <c r="V741" s="37"/>
      <c r="W741" s="71"/>
    </row>
    <row r="742" spans="1:23" ht="15" x14ac:dyDescent="0.2">
      <c r="A742" s="69"/>
      <c r="B742" s="36"/>
      <c r="C742" s="36"/>
      <c r="D742" s="36"/>
      <c r="E742" s="36"/>
      <c r="F742" s="38"/>
      <c r="G742" s="36"/>
      <c r="H742" s="38"/>
      <c r="I742" s="37"/>
      <c r="J742" s="36"/>
      <c r="K742" s="36"/>
      <c r="L742" s="38"/>
      <c r="M742" s="37"/>
      <c r="N742" s="36"/>
      <c r="O742" s="36"/>
      <c r="P742" s="36"/>
      <c r="Q742" s="36"/>
      <c r="R742" s="36"/>
      <c r="S742" s="36"/>
      <c r="T742" s="38"/>
      <c r="U742" s="38"/>
      <c r="V742" s="37"/>
      <c r="W742" s="71"/>
    </row>
    <row r="743" spans="1:23" ht="15" x14ac:dyDescent="0.2">
      <c r="A743" s="69"/>
      <c r="B743" s="36"/>
      <c r="C743" s="36"/>
      <c r="D743" s="36"/>
      <c r="E743" s="36"/>
      <c r="F743" s="38"/>
      <c r="G743" s="36"/>
      <c r="H743" s="38"/>
      <c r="I743" s="37"/>
      <c r="J743" s="36"/>
      <c r="K743" s="36"/>
      <c r="L743" s="38"/>
      <c r="M743" s="37"/>
      <c r="N743" s="36"/>
      <c r="O743" s="36"/>
      <c r="P743" s="36"/>
      <c r="Q743" s="36"/>
      <c r="R743" s="36"/>
      <c r="S743" s="36"/>
      <c r="T743" s="38"/>
      <c r="U743" s="38"/>
      <c r="V743" s="37"/>
      <c r="W743" s="71"/>
    </row>
    <row r="744" spans="1:23" ht="15" x14ac:dyDescent="0.2">
      <c r="A744" s="69"/>
      <c r="B744" s="36"/>
      <c r="C744" s="36"/>
      <c r="D744" s="36"/>
      <c r="E744" s="36"/>
      <c r="F744" s="38"/>
      <c r="G744" s="36"/>
      <c r="H744" s="38"/>
      <c r="I744" s="37"/>
      <c r="J744" s="36"/>
      <c r="K744" s="36"/>
      <c r="L744" s="38"/>
      <c r="M744" s="37"/>
      <c r="N744" s="36"/>
      <c r="O744" s="36"/>
      <c r="P744" s="36"/>
      <c r="Q744" s="36"/>
      <c r="R744" s="36"/>
      <c r="S744" s="36"/>
      <c r="T744" s="38"/>
      <c r="U744" s="38"/>
      <c r="V744" s="37"/>
      <c r="W744" s="71"/>
    </row>
    <row r="745" spans="1:23" ht="15" x14ac:dyDescent="0.2">
      <c r="A745" s="69"/>
      <c r="B745" s="36"/>
      <c r="C745" s="36"/>
      <c r="D745" s="36"/>
      <c r="E745" s="36"/>
      <c r="F745" s="38"/>
      <c r="G745" s="36"/>
      <c r="H745" s="38"/>
      <c r="I745" s="37"/>
      <c r="J745" s="36"/>
      <c r="K745" s="36"/>
      <c r="L745" s="38"/>
      <c r="M745" s="37"/>
      <c r="N745" s="36"/>
      <c r="O745" s="36"/>
      <c r="P745" s="36"/>
      <c r="Q745" s="36"/>
      <c r="R745" s="36"/>
      <c r="S745" s="36"/>
      <c r="T745" s="38"/>
      <c r="U745" s="38"/>
      <c r="V745" s="37"/>
      <c r="W745" s="71"/>
    </row>
    <row r="746" spans="1:23" ht="15" x14ac:dyDescent="0.2">
      <c r="A746" s="69"/>
      <c r="B746" s="36"/>
      <c r="C746" s="36"/>
      <c r="D746" s="36"/>
      <c r="E746" s="36"/>
      <c r="F746" s="38"/>
      <c r="G746" s="36"/>
      <c r="H746" s="38"/>
      <c r="I746" s="37"/>
      <c r="J746" s="36"/>
      <c r="K746" s="36"/>
      <c r="L746" s="38"/>
      <c r="M746" s="37"/>
      <c r="N746" s="36"/>
      <c r="O746" s="36"/>
      <c r="P746" s="36"/>
      <c r="Q746" s="36"/>
      <c r="R746" s="36"/>
      <c r="S746" s="36"/>
      <c r="T746" s="38"/>
      <c r="U746" s="38"/>
      <c r="V746" s="37"/>
      <c r="W746" s="71"/>
    </row>
    <row r="747" spans="1:23" ht="15" x14ac:dyDescent="0.2">
      <c r="A747" s="69"/>
      <c r="B747" s="36"/>
      <c r="C747" s="36"/>
      <c r="D747" s="36"/>
      <c r="E747" s="36"/>
      <c r="F747" s="38"/>
      <c r="G747" s="36"/>
      <c r="H747" s="38"/>
      <c r="I747" s="37"/>
      <c r="J747" s="36"/>
      <c r="K747" s="36"/>
      <c r="L747" s="38"/>
      <c r="M747" s="37"/>
      <c r="N747" s="36"/>
      <c r="O747" s="36"/>
      <c r="P747" s="36"/>
      <c r="Q747" s="36"/>
      <c r="R747" s="36"/>
      <c r="S747" s="36"/>
      <c r="T747" s="38"/>
      <c r="U747" s="38"/>
      <c r="V747" s="37"/>
      <c r="W747" s="71"/>
    </row>
    <row r="748" spans="1:23" ht="15" x14ac:dyDescent="0.2">
      <c r="A748" s="69"/>
      <c r="B748" s="36"/>
      <c r="C748" s="36"/>
      <c r="D748" s="36"/>
      <c r="E748" s="36"/>
      <c r="F748" s="38"/>
      <c r="G748" s="36"/>
      <c r="H748" s="38"/>
      <c r="I748" s="37"/>
      <c r="J748" s="36"/>
      <c r="K748" s="36"/>
      <c r="L748" s="38"/>
      <c r="M748" s="37"/>
      <c r="N748" s="36"/>
      <c r="O748" s="36"/>
      <c r="P748" s="36"/>
      <c r="Q748" s="36"/>
      <c r="R748" s="36"/>
      <c r="S748" s="36"/>
      <c r="T748" s="38"/>
      <c r="U748" s="38"/>
      <c r="V748" s="37"/>
      <c r="W748" s="71"/>
    </row>
    <row r="749" spans="1:23" ht="15" x14ac:dyDescent="0.2">
      <c r="A749" s="69"/>
      <c r="B749" s="36"/>
      <c r="C749" s="36"/>
      <c r="D749" s="36"/>
      <c r="E749" s="36"/>
      <c r="F749" s="38"/>
      <c r="G749" s="36"/>
      <c r="H749" s="38"/>
      <c r="I749" s="37"/>
      <c r="J749" s="36"/>
      <c r="K749" s="36"/>
      <c r="L749" s="38"/>
      <c r="M749" s="37"/>
      <c r="N749" s="36"/>
      <c r="O749" s="36"/>
      <c r="P749" s="36"/>
      <c r="Q749" s="36"/>
      <c r="R749" s="36"/>
      <c r="S749" s="36"/>
      <c r="T749" s="38"/>
      <c r="U749" s="38"/>
      <c r="V749" s="37"/>
      <c r="W749" s="71"/>
    </row>
    <row r="750" spans="1:23" ht="15" x14ac:dyDescent="0.2">
      <c r="A750" s="69"/>
      <c r="B750" s="36"/>
      <c r="C750" s="36"/>
      <c r="D750" s="36"/>
      <c r="E750" s="36"/>
      <c r="F750" s="38"/>
      <c r="G750" s="36"/>
      <c r="H750" s="38"/>
      <c r="I750" s="37"/>
      <c r="J750" s="36"/>
      <c r="K750" s="36"/>
      <c r="L750" s="38"/>
      <c r="M750" s="37"/>
      <c r="N750" s="36"/>
      <c r="O750" s="36"/>
      <c r="P750" s="36"/>
      <c r="Q750" s="36"/>
      <c r="R750" s="36"/>
      <c r="S750" s="36"/>
      <c r="T750" s="38"/>
      <c r="U750" s="38"/>
      <c r="V750" s="37"/>
      <c r="W750" s="71"/>
    </row>
    <row r="751" spans="1:23" ht="15" x14ac:dyDescent="0.2">
      <c r="A751" s="69"/>
      <c r="B751" s="36"/>
      <c r="C751" s="36"/>
      <c r="D751" s="36"/>
      <c r="E751" s="36"/>
      <c r="F751" s="38"/>
      <c r="G751" s="36"/>
      <c r="H751" s="38"/>
      <c r="I751" s="37"/>
      <c r="J751" s="36"/>
      <c r="K751" s="36"/>
      <c r="L751" s="38"/>
      <c r="M751" s="37"/>
      <c r="N751" s="36"/>
      <c r="O751" s="36"/>
      <c r="P751" s="36"/>
      <c r="Q751" s="36"/>
      <c r="R751" s="36"/>
      <c r="S751" s="36"/>
      <c r="T751" s="38"/>
      <c r="U751" s="38"/>
      <c r="V751" s="37"/>
      <c r="W751" s="71"/>
    </row>
    <row r="752" spans="1:23" ht="15" x14ac:dyDescent="0.2">
      <c r="A752" s="69"/>
      <c r="B752" s="36"/>
      <c r="C752" s="36"/>
      <c r="D752" s="36"/>
      <c r="E752" s="36"/>
      <c r="F752" s="38"/>
      <c r="G752" s="36"/>
      <c r="H752" s="38"/>
      <c r="I752" s="37"/>
      <c r="J752" s="36"/>
      <c r="K752" s="36"/>
      <c r="L752" s="38"/>
      <c r="M752" s="37"/>
      <c r="N752" s="36"/>
      <c r="O752" s="36"/>
      <c r="P752" s="36"/>
      <c r="Q752" s="36"/>
      <c r="R752" s="36"/>
      <c r="S752" s="36"/>
      <c r="T752" s="38"/>
      <c r="U752" s="38"/>
      <c r="V752" s="37"/>
      <c r="W752" s="71"/>
    </row>
    <row r="753" spans="1:23" ht="15" x14ac:dyDescent="0.2">
      <c r="A753" s="69"/>
      <c r="B753" s="36"/>
      <c r="C753" s="36"/>
      <c r="D753" s="36"/>
      <c r="E753" s="36"/>
      <c r="F753" s="38"/>
      <c r="G753" s="36"/>
      <c r="H753" s="38"/>
      <c r="I753" s="37"/>
      <c r="J753" s="36"/>
      <c r="K753" s="36"/>
      <c r="L753" s="38"/>
      <c r="M753" s="37"/>
      <c r="N753" s="36"/>
      <c r="O753" s="36"/>
      <c r="P753" s="36"/>
      <c r="Q753" s="36"/>
      <c r="R753" s="36"/>
      <c r="S753" s="36"/>
      <c r="T753" s="38"/>
      <c r="U753" s="38"/>
      <c r="V753" s="37"/>
      <c r="W753" s="71"/>
    </row>
    <row r="754" spans="1:23" ht="15" x14ac:dyDescent="0.2">
      <c r="A754" s="69"/>
      <c r="B754" s="36"/>
      <c r="C754" s="36"/>
      <c r="D754" s="36"/>
      <c r="E754" s="36"/>
      <c r="F754" s="38"/>
      <c r="G754" s="36"/>
      <c r="H754" s="38"/>
      <c r="I754" s="37"/>
      <c r="J754" s="36"/>
      <c r="K754" s="36"/>
      <c r="L754" s="38"/>
      <c r="M754" s="37"/>
      <c r="N754" s="36"/>
      <c r="O754" s="36"/>
      <c r="P754" s="36"/>
      <c r="Q754" s="36"/>
      <c r="R754" s="36"/>
      <c r="S754" s="36"/>
      <c r="T754" s="38"/>
      <c r="U754" s="38"/>
      <c r="V754" s="37"/>
      <c r="W754" s="71"/>
    </row>
    <row r="755" spans="1:23" ht="15" x14ac:dyDescent="0.2">
      <c r="A755" s="69"/>
      <c r="B755" s="36"/>
      <c r="C755" s="36"/>
      <c r="D755" s="36"/>
      <c r="E755" s="36"/>
      <c r="F755" s="38"/>
      <c r="G755" s="36"/>
      <c r="H755" s="38"/>
      <c r="I755" s="37"/>
      <c r="J755" s="36"/>
      <c r="K755" s="36"/>
      <c r="L755" s="38"/>
      <c r="M755" s="37"/>
      <c r="N755" s="36"/>
      <c r="O755" s="36"/>
      <c r="P755" s="36"/>
      <c r="Q755" s="36"/>
      <c r="R755" s="36"/>
      <c r="S755" s="36"/>
      <c r="T755" s="38"/>
      <c r="U755" s="38"/>
      <c r="V755" s="37"/>
      <c r="W755" s="71"/>
    </row>
    <row r="756" spans="1:23" ht="15" x14ac:dyDescent="0.2">
      <c r="A756" s="69"/>
      <c r="B756" s="36"/>
      <c r="C756" s="36"/>
      <c r="D756" s="36"/>
      <c r="E756" s="36"/>
      <c r="F756" s="38"/>
      <c r="G756" s="36"/>
      <c r="H756" s="38"/>
      <c r="I756" s="37"/>
      <c r="J756" s="36"/>
      <c r="K756" s="36"/>
      <c r="L756" s="38"/>
      <c r="M756" s="37"/>
      <c r="N756" s="36"/>
      <c r="O756" s="36"/>
      <c r="P756" s="36"/>
      <c r="Q756" s="36"/>
      <c r="R756" s="36"/>
      <c r="S756" s="36"/>
      <c r="T756" s="38"/>
      <c r="U756" s="38"/>
      <c r="V756" s="37"/>
      <c r="W756" s="71"/>
    </row>
    <row r="757" spans="1:23" ht="15" x14ac:dyDescent="0.2">
      <c r="A757" s="69"/>
      <c r="B757" s="36"/>
      <c r="C757" s="36"/>
      <c r="D757" s="36"/>
      <c r="E757" s="36"/>
      <c r="F757" s="38"/>
      <c r="G757" s="36"/>
      <c r="H757" s="38"/>
      <c r="I757" s="37"/>
      <c r="J757" s="36"/>
      <c r="K757" s="36"/>
      <c r="L757" s="38"/>
      <c r="M757" s="37"/>
      <c r="N757" s="36"/>
      <c r="O757" s="36"/>
      <c r="P757" s="36"/>
      <c r="Q757" s="36"/>
      <c r="R757" s="36"/>
      <c r="S757" s="36"/>
      <c r="T757" s="38"/>
      <c r="U757" s="38"/>
      <c r="V757" s="37"/>
      <c r="W757" s="71"/>
    </row>
    <row r="758" spans="1:23" ht="15" x14ac:dyDescent="0.2">
      <c r="A758" s="69"/>
      <c r="B758" s="36"/>
      <c r="C758" s="36"/>
      <c r="D758" s="36"/>
      <c r="E758" s="36"/>
      <c r="F758" s="38"/>
      <c r="G758" s="36"/>
      <c r="H758" s="38"/>
      <c r="I758" s="37"/>
      <c r="J758" s="36"/>
      <c r="K758" s="36"/>
      <c r="L758" s="38"/>
      <c r="M758" s="37"/>
      <c r="N758" s="36"/>
      <c r="O758" s="36"/>
      <c r="P758" s="36"/>
      <c r="Q758" s="36"/>
      <c r="R758" s="36"/>
      <c r="S758" s="36"/>
      <c r="T758" s="38"/>
      <c r="U758" s="38"/>
      <c r="V758" s="37"/>
      <c r="W758" s="71"/>
    </row>
    <row r="759" spans="1:23" ht="15" x14ac:dyDescent="0.2">
      <c r="A759" s="69"/>
      <c r="B759" s="36"/>
      <c r="C759" s="36"/>
      <c r="D759" s="36"/>
      <c r="E759" s="36"/>
      <c r="F759" s="38"/>
      <c r="G759" s="36"/>
      <c r="H759" s="38"/>
      <c r="I759" s="37"/>
      <c r="J759" s="36"/>
      <c r="K759" s="36"/>
      <c r="L759" s="38"/>
      <c r="M759" s="37"/>
      <c r="N759" s="36"/>
      <c r="O759" s="36"/>
      <c r="P759" s="36"/>
      <c r="Q759" s="36"/>
      <c r="R759" s="36"/>
      <c r="S759" s="36"/>
      <c r="T759" s="38"/>
      <c r="U759" s="38"/>
      <c r="V759" s="37"/>
      <c r="W759" s="71"/>
    </row>
    <row r="760" spans="1:23" ht="15" x14ac:dyDescent="0.2">
      <c r="A760" s="69"/>
      <c r="B760" s="36"/>
      <c r="C760" s="36"/>
      <c r="D760" s="36"/>
      <c r="E760" s="36"/>
      <c r="F760" s="38"/>
      <c r="G760" s="36"/>
      <c r="H760" s="38"/>
      <c r="I760" s="37"/>
      <c r="J760" s="36"/>
      <c r="K760" s="36"/>
      <c r="L760" s="38"/>
      <c r="M760" s="37"/>
      <c r="N760" s="36"/>
      <c r="O760" s="36"/>
      <c r="P760" s="36"/>
      <c r="Q760" s="36"/>
      <c r="R760" s="36"/>
      <c r="S760" s="36"/>
      <c r="T760" s="38"/>
      <c r="U760" s="38"/>
      <c r="V760" s="37"/>
      <c r="W760" s="71"/>
    </row>
    <row r="761" spans="1:23" ht="15" x14ac:dyDescent="0.2">
      <c r="A761" s="69"/>
      <c r="B761" s="36"/>
      <c r="C761" s="36"/>
      <c r="D761" s="36"/>
      <c r="E761" s="36"/>
      <c r="F761" s="38"/>
      <c r="G761" s="36"/>
      <c r="H761" s="38"/>
      <c r="I761" s="37"/>
      <c r="J761" s="36"/>
      <c r="K761" s="36"/>
      <c r="L761" s="38"/>
      <c r="M761" s="37"/>
      <c r="N761" s="36"/>
      <c r="O761" s="36"/>
      <c r="P761" s="36"/>
      <c r="Q761" s="36"/>
      <c r="R761" s="36"/>
      <c r="S761" s="36"/>
      <c r="T761" s="38"/>
      <c r="U761" s="38"/>
      <c r="V761" s="37"/>
      <c r="W761" s="71"/>
    </row>
    <row r="762" spans="1:23" ht="15" x14ac:dyDescent="0.2">
      <c r="A762" s="69"/>
      <c r="B762" s="36"/>
      <c r="C762" s="36"/>
      <c r="D762" s="36"/>
      <c r="E762" s="36"/>
      <c r="F762" s="38"/>
      <c r="G762" s="36"/>
      <c r="H762" s="38"/>
      <c r="I762" s="37"/>
      <c r="J762" s="36"/>
      <c r="K762" s="36"/>
      <c r="L762" s="38"/>
      <c r="M762" s="37"/>
      <c r="N762" s="36"/>
      <c r="O762" s="36"/>
      <c r="P762" s="36"/>
      <c r="Q762" s="36"/>
      <c r="R762" s="36"/>
      <c r="S762" s="36"/>
      <c r="T762" s="38"/>
      <c r="U762" s="38"/>
      <c r="V762" s="37"/>
      <c r="W762" s="71"/>
    </row>
    <row r="763" spans="1:23" ht="15" x14ac:dyDescent="0.2">
      <c r="A763" s="69"/>
      <c r="B763" s="36"/>
      <c r="C763" s="36"/>
      <c r="D763" s="36"/>
      <c r="E763" s="36"/>
      <c r="F763" s="38"/>
      <c r="G763" s="36"/>
      <c r="H763" s="38"/>
      <c r="I763" s="37"/>
      <c r="J763" s="36"/>
      <c r="K763" s="36"/>
      <c r="L763" s="38"/>
      <c r="M763" s="37"/>
      <c r="N763" s="36"/>
      <c r="O763" s="36"/>
      <c r="P763" s="36"/>
      <c r="Q763" s="36"/>
      <c r="R763" s="36"/>
      <c r="S763" s="36"/>
      <c r="T763" s="38"/>
      <c r="U763" s="38"/>
      <c r="V763" s="37"/>
      <c r="W763" s="71"/>
    </row>
    <row r="764" spans="1:23" ht="15" x14ac:dyDescent="0.2">
      <c r="A764" s="69"/>
      <c r="B764" s="36"/>
      <c r="C764" s="36"/>
      <c r="D764" s="36"/>
      <c r="E764" s="36"/>
      <c r="F764" s="38"/>
      <c r="G764" s="36"/>
      <c r="H764" s="38"/>
      <c r="I764" s="37"/>
      <c r="J764" s="36"/>
      <c r="K764" s="36"/>
      <c r="L764" s="38"/>
      <c r="M764" s="37"/>
      <c r="N764" s="36"/>
      <c r="O764" s="36"/>
      <c r="P764" s="36"/>
      <c r="Q764" s="36"/>
      <c r="R764" s="36"/>
      <c r="S764" s="36"/>
      <c r="T764" s="38"/>
      <c r="U764" s="38"/>
      <c r="V764" s="37"/>
      <c r="W764" s="71"/>
    </row>
    <row r="765" spans="1:23" ht="15" x14ac:dyDescent="0.2">
      <c r="A765" s="69"/>
      <c r="B765" s="36"/>
      <c r="C765" s="36"/>
      <c r="D765" s="36"/>
      <c r="E765" s="36"/>
      <c r="F765" s="38"/>
      <c r="G765" s="36"/>
      <c r="H765" s="38"/>
      <c r="I765" s="37"/>
      <c r="J765" s="36"/>
      <c r="K765" s="36"/>
      <c r="L765" s="38"/>
      <c r="M765" s="37"/>
      <c r="N765" s="36"/>
      <c r="O765" s="36"/>
      <c r="P765" s="36"/>
      <c r="Q765" s="36"/>
      <c r="R765" s="36"/>
      <c r="S765" s="36"/>
      <c r="T765" s="38"/>
      <c r="U765" s="38"/>
      <c r="V765" s="37"/>
      <c r="W765" s="71"/>
    </row>
    <row r="766" spans="1:23" ht="15" x14ac:dyDescent="0.2">
      <c r="A766" s="69"/>
      <c r="B766" s="36"/>
      <c r="C766" s="36"/>
      <c r="D766" s="36"/>
      <c r="E766" s="36"/>
      <c r="F766" s="38"/>
      <c r="G766" s="36"/>
      <c r="H766" s="38"/>
      <c r="I766" s="37"/>
      <c r="J766" s="36"/>
      <c r="K766" s="36"/>
      <c r="L766" s="38"/>
      <c r="M766" s="37"/>
      <c r="N766" s="36"/>
      <c r="O766" s="36"/>
      <c r="P766" s="36"/>
      <c r="Q766" s="36"/>
      <c r="R766" s="36"/>
      <c r="S766" s="36"/>
      <c r="T766" s="38"/>
      <c r="U766" s="38"/>
      <c r="V766" s="37"/>
      <c r="W766" s="71"/>
    </row>
    <row r="767" spans="1:23" ht="15" x14ac:dyDescent="0.2">
      <c r="A767" s="69"/>
      <c r="B767" s="36"/>
      <c r="C767" s="36"/>
      <c r="D767" s="36"/>
      <c r="E767" s="36"/>
      <c r="F767" s="38"/>
      <c r="G767" s="36"/>
      <c r="H767" s="38"/>
      <c r="I767" s="37"/>
      <c r="J767" s="36"/>
      <c r="K767" s="36"/>
      <c r="L767" s="38"/>
      <c r="M767" s="37"/>
      <c r="N767" s="36"/>
      <c r="O767" s="36"/>
      <c r="P767" s="36"/>
      <c r="Q767" s="36"/>
      <c r="R767" s="36"/>
      <c r="S767" s="36"/>
      <c r="T767" s="38"/>
      <c r="U767" s="38"/>
      <c r="V767" s="37"/>
      <c r="W767" s="71"/>
    </row>
    <row r="768" spans="1:23" ht="15" x14ac:dyDescent="0.2">
      <c r="A768" s="69"/>
      <c r="B768" s="36"/>
      <c r="C768" s="36"/>
      <c r="D768" s="36"/>
      <c r="E768" s="36"/>
      <c r="F768" s="38"/>
      <c r="G768" s="36"/>
      <c r="H768" s="38"/>
      <c r="I768" s="37"/>
      <c r="J768" s="36"/>
      <c r="K768" s="36"/>
      <c r="L768" s="38"/>
      <c r="M768" s="37"/>
      <c r="N768" s="36"/>
      <c r="O768" s="36"/>
      <c r="P768" s="36"/>
      <c r="Q768" s="36"/>
      <c r="R768" s="36"/>
      <c r="S768" s="36"/>
      <c r="T768" s="38"/>
      <c r="U768" s="38"/>
      <c r="V768" s="37"/>
      <c r="W768" s="71"/>
    </row>
    <row r="769" spans="1:23" ht="15" x14ac:dyDescent="0.2">
      <c r="A769" s="69"/>
      <c r="B769" s="36"/>
      <c r="C769" s="36"/>
      <c r="D769" s="36"/>
      <c r="E769" s="36"/>
      <c r="F769" s="38"/>
      <c r="G769" s="36"/>
      <c r="H769" s="38"/>
      <c r="I769" s="37"/>
      <c r="J769" s="36"/>
      <c r="K769" s="36"/>
      <c r="L769" s="38"/>
      <c r="M769" s="37"/>
      <c r="N769" s="36"/>
      <c r="O769" s="36"/>
      <c r="P769" s="36"/>
      <c r="Q769" s="36"/>
      <c r="R769" s="36"/>
      <c r="S769" s="36"/>
      <c r="T769" s="38"/>
      <c r="U769" s="38"/>
      <c r="V769" s="37"/>
      <c r="W769" s="71"/>
    </row>
    <row r="770" spans="1:23" ht="15" x14ac:dyDescent="0.2">
      <c r="A770" s="69"/>
      <c r="B770" s="36"/>
      <c r="C770" s="36"/>
      <c r="D770" s="36"/>
      <c r="E770" s="36"/>
      <c r="F770" s="38"/>
      <c r="G770" s="36"/>
      <c r="H770" s="38"/>
      <c r="I770" s="37"/>
      <c r="J770" s="36"/>
      <c r="K770" s="36"/>
      <c r="L770" s="38"/>
      <c r="M770" s="37"/>
      <c r="N770" s="36"/>
      <c r="O770" s="36"/>
      <c r="P770" s="36"/>
      <c r="Q770" s="36"/>
      <c r="R770" s="36"/>
      <c r="S770" s="36"/>
      <c r="T770" s="38"/>
      <c r="U770" s="38"/>
      <c r="V770" s="37"/>
      <c r="W770" s="71"/>
    </row>
    <row r="771" spans="1:23" ht="15" x14ac:dyDescent="0.2">
      <c r="A771" s="69"/>
      <c r="B771" s="36"/>
      <c r="C771" s="36"/>
      <c r="D771" s="36"/>
      <c r="E771" s="36"/>
      <c r="F771" s="38"/>
      <c r="G771" s="36"/>
      <c r="H771" s="38"/>
      <c r="I771" s="37"/>
      <c r="J771" s="36"/>
      <c r="K771" s="36"/>
      <c r="L771" s="38"/>
      <c r="M771" s="37"/>
      <c r="N771" s="36"/>
      <c r="O771" s="36"/>
      <c r="P771" s="36"/>
      <c r="Q771" s="36"/>
      <c r="R771" s="36"/>
      <c r="S771" s="36"/>
      <c r="T771" s="38"/>
      <c r="U771" s="38"/>
      <c r="V771" s="37"/>
      <c r="W771" s="71"/>
    </row>
    <row r="772" spans="1:23" ht="15" x14ac:dyDescent="0.2">
      <c r="A772" s="69"/>
      <c r="B772" s="36"/>
      <c r="C772" s="36"/>
      <c r="D772" s="36"/>
      <c r="E772" s="36"/>
      <c r="F772" s="38"/>
      <c r="G772" s="36"/>
      <c r="H772" s="38"/>
      <c r="I772" s="37"/>
      <c r="J772" s="36"/>
      <c r="K772" s="36"/>
      <c r="L772" s="38"/>
      <c r="M772" s="37"/>
      <c r="N772" s="36"/>
      <c r="O772" s="36"/>
      <c r="P772" s="36"/>
      <c r="Q772" s="36"/>
      <c r="R772" s="36"/>
      <c r="S772" s="36"/>
      <c r="T772" s="38"/>
      <c r="U772" s="38"/>
      <c r="V772" s="37"/>
      <c r="W772" s="71"/>
    </row>
    <row r="773" spans="1:23" ht="15" x14ac:dyDescent="0.2">
      <c r="A773" s="69"/>
      <c r="B773" s="36"/>
      <c r="C773" s="36"/>
      <c r="D773" s="36"/>
      <c r="E773" s="36"/>
      <c r="F773" s="38"/>
      <c r="G773" s="36"/>
      <c r="H773" s="38"/>
      <c r="I773" s="37"/>
      <c r="J773" s="36"/>
      <c r="K773" s="36"/>
      <c r="L773" s="38"/>
      <c r="M773" s="37"/>
      <c r="N773" s="36"/>
      <c r="O773" s="36"/>
      <c r="P773" s="36"/>
      <c r="Q773" s="36"/>
      <c r="R773" s="36"/>
      <c r="S773" s="36"/>
      <c r="T773" s="38"/>
      <c r="U773" s="38"/>
      <c r="V773" s="37"/>
      <c r="W773" s="71"/>
    </row>
    <row r="774" spans="1:23" ht="15" x14ac:dyDescent="0.2">
      <c r="A774" s="69"/>
      <c r="B774" s="36"/>
      <c r="C774" s="36"/>
      <c r="D774" s="36"/>
      <c r="E774" s="36"/>
      <c r="F774" s="38"/>
      <c r="G774" s="36"/>
      <c r="H774" s="38"/>
      <c r="I774" s="37"/>
      <c r="J774" s="36"/>
      <c r="K774" s="36"/>
      <c r="L774" s="38"/>
      <c r="M774" s="37"/>
      <c r="N774" s="36"/>
      <c r="O774" s="36"/>
      <c r="P774" s="36"/>
      <c r="Q774" s="36"/>
      <c r="R774" s="36"/>
      <c r="S774" s="36"/>
      <c r="T774" s="38"/>
      <c r="U774" s="38"/>
      <c r="V774" s="37"/>
      <c r="W774" s="71"/>
    </row>
    <row r="775" spans="1:23" ht="15" x14ac:dyDescent="0.2">
      <c r="A775" s="69"/>
      <c r="B775" s="36"/>
      <c r="C775" s="36"/>
      <c r="D775" s="36"/>
      <c r="E775" s="36"/>
      <c r="F775" s="38"/>
      <c r="G775" s="36"/>
      <c r="H775" s="38"/>
      <c r="I775" s="37"/>
      <c r="J775" s="36"/>
      <c r="K775" s="36"/>
      <c r="L775" s="38"/>
      <c r="M775" s="37"/>
      <c r="N775" s="36"/>
      <c r="O775" s="36"/>
      <c r="P775" s="36"/>
      <c r="Q775" s="36"/>
      <c r="R775" s="36"/>
      <c r="S775" s="36"/>
      <c r="T775" s="38"/>
      <c r="U775" s="38"/>
      <c r="V775" s="37"/>
      <c r="W775" s="71"/>
    </row>
    <row r="776" spans="1:23" ht="15" x14ac:dyDescent="0.2">
      <c r="A776" s="69"/>
      <c r="B776" s="36"/>
      <c r="C776" s="36"/>
      <c r="D776" s="36"/>
      <c r="E776" s="36"/>
      <c r="F776" s="38"/>
      <c r="G776" s="36"/>
      <c r="H776" s="38"/>
      <c r="I776" s="37"/>
      <c r="J776" s="36"/>
      <c r="K776" s="36"/>
      <c r="L776" s="38"/>
      <c r="M776" s="37"/>
      <c r="N776" s="36"/>
      <c r="O776" s="36"/>
      <c r="P776" s="36"/>
      <c r="Q776" s="36"/>
      <c r="R776" s="36"/>
      <c r="S776" s="36"/>
      <c r="T776" s="38"/>
      <c r="U776" s="38"/>
      <c r="V776" s="37"/>
      <c r="W776" s="71"/>
    </row>
    <row r="777" spans="1:23" ht="15" x14ac:dyDescent="0.2">
      <c r="A777" s="69"/>
      <c r="B777" s="36"/>
      <c r="C777" s="36"/>
      <c r="D777" s="36"/>
      <c r="E777" s="36"/>
      <c r="F777" s="38"/>
      <c r="G777" s="36"/>
      <c r="H777" s="38"/>
      <c r="I777" s="37"/>
      <c r="J777" s="36"/>
      <c r="K777" s="36"/>
      <c r="L777" s="38"/>
      <c r="M777" s="37"/>
      <c r="N777" s="36"/>
      <c r="O777" s="36"/>
      <c r="P777" s="36"/>
      <c r="Q777" s="36"/>
      <c r="R777" s="36"/>
      <c r="S777" s="36"/>
      <c r="T777" s="38"/>
      <c r="U777" s="38"/>
      <c r="V777" s="37"/>
      <c r="W777" s="71"/>
    </row>
    <row r="778" spans="1:23" ht="15" x14ac:dyDescent="0.2">
      <c r="A778" s="69"/>
      <c r="B778" s="36"/>
      <c r="C778" s="36"/>
      <c r="D778" s="36"/>
      <c r="E778" s="36"/>
      <c r="F778" s="38"/>
      <c r="G778" s="36"/>
      <c r="H778" s="38"/>
      <c r="I778" s="37"/>
      <c r="J778" s="36"/>
      <c r="K778" s="36"/>
      <c r="L778" s="38"/>
      <c r="M778" s="37"/>
      <c r="N778" s="36"/>
      <c r="O778" s="36"/>
      <c r="P778" s="36"/>
      <c r="Q778" s="36"/>
      <c r="R778" s="36"/>
      <c r="S778" s="36"/>
      <c r="T778" s="38"/>
      <c r="U778" s="38"/>
      <c r="V778" s="37"/>
      <c r="W778" s="71"/>
    </row>
    <row r="779" spans="1:23" ht="15" x14ac:dyDescent="0.2">
      <c r="A779" s="69"/>
      <c r="B779" s="36"/>
      <c r="C779" s="36"/>
      <c r="D779" s="36"/>
      <c r="E779" s="36"/>
      <c r="F779" s="38"/>
      <c r="G779" s="36"/>
      <c r="H779" s="38"/>
      <c r="I779" s="37"/>
      <c r="J779" s="36"/>
      <c r="K779" s="36"/>
      <c r="L779" s="38"/>
      <c r="M779" s="37"/>
      <c r="N779" s="36"/>
      <c r="O779" s="36"/>
      <c r="P779" s="36"/>
      <c r="Q779" s="36"/>
      <c r="R779" s="36"/>
      <c r="S779" s="36"/>
      <c r="T779" s="38"/>
      <c r="U779" s="38"/>
      <c r="V779" s="37"/>
      <c r="W779" s="71"/>
    </row>
    <row r="780" spans="1:23" ht="15" x14ac:dyDescent="0.2">
      <c r="A780" s="69"/>
      <c r="B780" s="36"/>
      <c r="C780" s="36"/>
      <c r="D780" s="36"/>
      <c r="E780" s="36"/>
      <c r="F780" s="38"/>
      <c r="G780" s="36"/>
      <c r="H780" s="38"/>
      <c r="I780" s="37"/>
      <c r="J780" s="36"/>
      <c r="K780" s="36"/>
      <c r="L780" s="38"/>
      <c r="M780" s="37"/>
      <c r="N780" s="36"/>
      <c r="O780" s="36"/>
      <c r="P780" s="36"/>
      <c r="Q780" s="36"/>
      <c r="R780" s="36"/>
      <c r="S780" s="36"/>
      <c r="T780" s="38"/>
      <c r="U780" s="38"/>
      <c r="V780" s="37"/>
      <c r="W780" s="71"/>
    </row>
    <row r="781" spans="1:23" ht="15" x14ac:dyDescent="0.2">
      <c r="A781" s="69"/>
      <c r="B781" s="36"/>
      <c r="C781" s="36"/>
      <c r="D781" s="36"/>
      <c r="E781" s="36"/>
      <c r="F781" s="38"/>
      <c r="G781" s="36"/>
      <c r="H781" s="38"/>
      <c r="I781" s="37"/>
      <c r="J781" s="36"/>
      <c r="K781" s="36"/>
      <c r="L781" s="38"/>
      <c r="M781" s="37"/>
      <c r="N781" s="36"/>
      <c r="O781" s="36"/>
      <c r="P781" s="36"/>
      <c r="Q781" s="36"/>
      <c r="R781" s="36"/>
      <c r="S781" s="36"/>
      <c r="T781" s="38"/>
      <c r="U781" s="38"/>
      <c r="V781" s="37"/>
      <c r="W781" s="71"/>
    </row>
    <row r="782" spans="1:23" ht="15" x14ac:dyDescent="0.2">
      <c r="A782" s="69"/>
      <c r="B782" s="36"/>
      <c r="C782" s="36"/>
      <c r="D782" s="36"/>
      <c r="E782" s="36"/>
      <c r="F782" s="38"/>
      <c r="G782" s="36"/>
      <c r="H782" s="38"/>
      <c r="I782" s="37"/>
      <c r="J782" s="36"/>
      <c r="K782" s="36"/>
      <c r="L782" s="38"/>
      <c r="M782" s="37"/>
      <c r="N782" s="36"/>
      <c r="O782" s="36"/>
      <c r="P782" s="36"/>
      <c r="Q782" s="36"/>
      <c r="R782" s="36"/>
      <c r="S782" s="36"/>
      <c r="T782" s="38"/>
      <c r="U782" s="38"/>
      <c r="V782" s="37"/>
      <c r="W782" s="71"/>
    </row>
    <row r="783" spans="1:23" ht="15" x14ac:dyDescent="0.2">
      <c r="A783" s="69"/>
      <c r="B783" s="36"/>
      <c r="C783" s="36"/>
      <c r="D783" s="36"/>
      <c r="E783" s="36"/>
      <c r="F783" s="38"/>
      <c r="G783" s="36"/>
      <c r="H783" s="38"/>
      <c r="I783" s="37"/>
      <c r="J783" s="36"/>
      <c r="K783" s="36"/>
      <c r="L783" s="38"/>
      <c r="M783" s="37"/>
      <c r="N783" s="36"/>
      <c r="O783" s="36"/>
      <c r="P783" s="36"/>
      <c r="Q783" s="36"/>
      <c r="R783" s="36"/>
      <c r="S783" s="36"/>
      <c r="T783" s="38"/>
      <c r="U783" s="38"/>
      <c r="V783" s="37"/>
      <c r="W783" s="71"/>
    </row>
    <row r="784" spans="1:23" ht="15" x14ac:dyDescent="0.2">
      <c r="A784" s="69"/>
      <c r="B784" s="36"/>
      <c r="C784" s="36"/>
      <c r="D784" s="36"/>
      <c r="E784" s="36"/>
      <c r="F784" s="38"/>
      <c r="G784" s="36"/>
      <c r="H784" s="38"/>
      <c r="I784" s="37"/>
      <c r="J784" s="36"/>
      <c r="K784" s="36"/>
      <c r="L784" s="38"/>
      <c r="M784" s="37"/>
      <c r="N784" s="36"/>
      <c r="O784" s="36"/>
      <c r="P784" s="36"/>
      <c r="Q784" s="36"/>
      <c r="R784" s="36"/>
      <c r="S784" s="36"/>
      <c r="T784" s="38"/>
      <c r="U784" s="38"/>
      <c r="V784" s="37"/>
      <c r="W784" s="71"/>
    </row>
    <row r="785" spans="1:23" ht="15" x14ac:dyDescent="0.2">
      <c r="A785" s="69"/>
      <c r="B785" s="36"/>
      <c r="C785" s="36"/>
      <c r="D785" s="36"/>
      <c r="E785" s="36"/>
      <c r="F785" s="38"/>
      <c r="G785" s="36"/>
      <c r="H785" s="38"/>
      <c r="I785" s="37"/>
      <c r="J785" s="36"/>
      <c r="K785" s="36"/>
      <c r="L785" s="38"/>
      <c r="M785" s="37"/>
      <c r="N785" s="36"/>
      <c r="O785" s="36"/>
      <c r="P785" s="36"/>
      <c r="Q785" s="36"/>
      <c r="R785" s="36"/>
      <c r="S785" s="36"/>
      <c r="T785" s="38"/>
      <c r="U785" s="38"/>
      <c r="V785" s="37"/>
      <c r="W785" s="71"/>
    </row>
    <row r="786" spans="1:23" ht="15" x14ac:dyDescent="0.2">
      <c r="A786" s="69"/>
      <c r="B786" s="36"/>
      <c r="C786" s="36"/>
      <c r="D786" s="36"/>
      <c r="E786" s="36"/>
      <c r="F786" s="38"/>
      <c r="G786" s="36"/>
      <c r="H786" s="38"/>
      <c r="I786" s="37"/>
      <c r="J786" s="36"/>
      <c r="K786" s="36"/>
      <c r="L786" s="38"/>
      <c r="M786" s="37"/>
      <c r="N786" s="36"/>
      <c r="O786" s="36"/>
      <c r="P786" s="36"/>
      <c r="Q786" s="36"/>
      <c r="R786" s="36"/>
      <c r="S786" s="36"/>
      <c r="T786" s="38"/>
      <c r="U786" s="38"/>
      <c r="V786" s="37"/>
      <c r="W786" s="71"/>
    </row>
    <row r="787" spans="1:23" ht="15" x14ac:dyDescent="0.2">
      <c r="A787" s="69"/>
      <c r="B787" s="36"/>
      <c r="C787" s="36"/>
      <c r="D787" s="36"/>
      <c r="E787" s="36"/>
      <c r="F787" s="38"/>
      <c r="G787" s="36"/>
      <c r="H787" s="38"/>
      <c r="I787" s="37"/>
      <c r="J787" s="36"/>
      <c r="K787" s="36"/>
      <c r="L787" s="38"/>
      <c r="M787" s="37"/>
      <c r="N787" s="36"/>
      <c r="O787" s="36"/>
      <c r="P787" s="36"/>
      <c r="Q787" s="36"/>
      <c r="R787" s="36"/>
      <c r="S787" s="36"/>
      <c r="T787" s="38"/>
      <c r="U787" s="38"/>
      <c r="V787" s="37"/>
      <c r="W787" s="71"/>
    </row>
    <row r="788" spans="1:23" ht="15" x14ac:dyDescent="0.2">
      <c r="A788" s="69"/>
      <c r="B788" s="36"/>
      <c r="C788" s="36"/>
      <c r="D788" s="36"/>
      <c r="E788" s="36"/>
      <c r="F788" s="38"/>
      <c r="G788" s="36"/>
      <c r="H788" s="38"/>
      <c r="I788" s="37"/>
      <c r="J788" s="36"/>
      <c r="K788" s="36"/>
      <c r="L788" s="38"/>
      <c r="M788" s="37"/>
      <c r="N788" s="36"/>
      <c r="O788" s="36"/>
      <c r="P788" s="36"/>
      <c r="Q788" s="36"/>
      <c r="R788" s="36"/>
      <c r="S788" s="36"/>
      <c r="T788" s="38"/>
      <c r="U788" s="38"/>
      <c r="V788" s="37"/>
      <c r="W788" s="71"/>
    </row>
    <row r="789" spans="1:23" ht="15" x14ac:dyDescent="0.2">
      <c r="A789" s="69"/>
      <c r="B789" s="36"/>
      <c r="C789" s="36"/>
      <c r="D789" s="36"/>
      <c r="E789" s="36"/>
      <c r="F789" s="38"/>
      <c r="G789" s="36"/>
      <c r="H789" s="38"/>
      <c r="I789" s="37"/>
      <c r="J789" s="36"/>
      <c r="K789" s="36"/>
      <c r="L789" s="38"/>
      <c r="M789" s="37"/>
      <c r="N789" s="36"/>
      <c r="O789" s="36"/>
      <c r="P789" s="36"/>
      <c r="Q789" s="36"/>
      <c r="R789" s="36"/>
      <c r="S789" s="36"/>
      <c r="T789" s="38"/>
      <c r="U789" s="38"/>
      <c r="V789" s="37"/>
      <c r="W789" s="71"/>
    </row>
    <row r="790" spans="1:23" ht="15" x14ac:dyDescent="0.2">
      <c r="A790" s="69"/>
      <c r="B790" s="36"/>
      <c r="C790" s="36"/>
      <c r="D790" s="36"/>
      <c r="E790" s="36"/>
      <c r="F790" s="38"/>
      <c r="G790" s="36"/>
      <c r="H790" s="38"/>
      <c r="I790" s="37"/>
      <c r="J790" s="36"/>
      <c r="K790" s="36"/>
      <c r="L790" s="38"/>
      <c r="M790" s="37"/>
      <c r="N790" s="36"/>
      <c r="O790" s="36"/>
      <c r="P790" s="36"/>
      <c r="Q790" s="36"/>
      <c r="R790" s="36"/>
      <c r="S790" s="36"/>
      <c r="T790" s="38"/>
      <c r="U790" s="38"/>
      <c r="V790" s="37"/>
      <c r="W790" s="71"/>
    </row>
    <row r="791" spans="1:23" ht="15" x14ac:dyDescent="0.2">
      <c r="A791" s="69"/>
      <c r="B791" s="36"/>
      <c r="C791" s="36"/>
      <c r="D791" s="36"/>
      <c r="E791" s="36"/>
      <c r="F791" s="38"/>
      <c r="G791" s="36"/>
      <c r="H791" s="38"/>
      <c r="I791" s="37"/>
      <c r="J791" s="36"/>
      <c r="K791" s="36"/>
      <c r="L791" s="38"/>
      <c r="M791" s="37"/>
      <c r="N791" s="36"/>
      <c r="O791" s="36"/>
      <c r="P791" s="36"/>
      <c r="Q791" s="36"/>
      <c r="R791" s="36"/>
      <c r="S791" s="36"/>
      <c r="T791" s="38"/>
      <c r="U791" s="38"/>
      <c r="V791" s="37"/>
      <c r="W791" s="71"/>
    </row>
    <row r="792" spans="1:23" ht="15" x14ac:dyDescent="0.2">
      <c r="A792" s="69"/>
      <c r="B792" s="36"/>
      <c r="C792" s="36"/>
      <c r="D792" s="36"/>
      <c r="E792" s="36"/>
      <c r="F792" s="38"/>
      <c r="G792" s="36"/>
      <c r="H792" s="38"/>
      <c r="I792" s="37"/>
      <c r="J792" s="36"/>
      <c r="K792" s="36"/>
      <c r="L792" s="38"/>
      <c r="M792" s="37"/>
      <c r="N792" s="36"/>
      <c r="O792" s="36"/>
      <c r="P792" s="36"/>
      <c r="Q792" s="36"/>
      <c r="R792" s="36"/>
      <c r="S792" s="36"/>
      <c r="T792" s="38"/>
      <c r="U792" s="38"/>
      <c r="V792" s="37"/>
      <c r="W792" s="71"/>
    </row>
    <row r="793" spans="1:23" ht="15" x14ac:dyDescent="0.2">
      <c r="A793" s="69"/>
      <c r="B793" s="36"/>
      <c r="C793" s="36"/>
      <c r="D793" s="36"/>
      <c r="E793" s="36"/>
      <c r="F793" s="38"/>
      <c r="G793" s="36"/>
      <c r="H793" s="38"/>
      <c r="I793" s="37"/>
      <c r="J793" s="36"/>
      <c r="K793" s="36"/>
      <c r="L793" s="38"/>
      <c r="M793" s="37"/>
      <c r="N793" s="36"/>
      <c r="O793" s="36"/>
      <c r="P793" s="36"/>
      <c r="Q793" s="36"/>
      <c r="R793" s="36"/>
      <c r="S793" s="36"/>
      <c r="T793" s="38"/>
      <c r="U793" s="38"/>
      <c r="V793" s="37"/>
      <c r="W793" s="71"/>
    </row>
    <row r="794" spans="1:23" ht="15" x14ac:dyDescent="0.2">
      <c r="A794" s="69"/>
      <c r="B794" s="36"/>
      <c r="C794" s="36"/>
      <c r="D794" s="36"/>
      <c r="E794" s="36"/>
      <c r="F794" s="38"/>
      <c r="G794" s="36"/>
      <c r="H794" s="38"/>
      <c r="I794" s="37"/>
      <c r="J794" s="36"/>
      <c r="K794" s="36"/>
      <c r="L794" s="38"/>
      <c r="M794" s="37"/>
      <c r="N794" s="36"/>
      <c r="O794" s="36"/>
      <c r="P794" s="36"/>
      <c r="Q794" s="36"/>
      <c r="R794" s="36"/>
      <c r="S794" s="36"/>
      <c r="T794" s="38"/>
      <c r="U794" s="38"/>
      <c r="V794" s="37"/>
      <c r="W794" s="71"/>
    </row>
    <row r="795" spans="1:23" ht="15" x14ac:dyDescent="0.2">
      <c r="A795" s="69"/>
      <c r="B795" s="36"/>
      <c r="C795" s="36"/>
      <c r="D795" s="36"/>
      <c r="E795" s="36"/>
      <c r="F795" s="38"/>
      <c r="G795" s="36"/>
      <c r="H795" s="38"/>
      <c r="I795" s="37"/>
      <c r="J795" s="36"/>
      <c r="K795" s="36"/>
      <c r="L795" s="38"/>
      <c r="M795" s="37"/>
      <c r="N795" s="36"/>
      <c r="O795" s="36"/>
      <c r="P795" s="36"/>
      <c r="Q795" s="36"/>
      <c r="R795" s="36"/>
      <c r="S795" s="36"/>
      <c r="T795" s="38"/>
      <c r="U795" s="38"/>
      <c r="V795" s="37"/>
      <c r="W795" s="71"/>
    </row>
    <row r="796" spans="1:23" ht="15" x14ac:dyDescent="0.2">
      <c r="A796" s="69"/>
      <c r="B796" s="36"/>
      <c r="C796" s="36"/>
      <c r="D796" s="36"/>
      <c r="E796" s="36"/>
      <c r="F796" s="38"/>
      <c r="G796" s="36"/>
      <c r="H796" s="38"/>
      <c r="I796" s="37"/>
      <c r="J796" s="36"/>
      <c r="K796" s="36"/>
      <c r="L796" s="38"/>
      <c r="M796" s="37"/>
      <c r="N796" s="36"/>
      <c r="O796" s="36"/>
      <c r="P796" s="36"/>
      <c r="Q796" s="36"/>
      <c r="R796" s="36"/>
      <c r="S796" s="36"/>
      <c r="T796" s="38"/>
      <c r="U796" s="38"/>
      <c r="V796" s="37"/>
      <c r="W796" s="71"/>
    </row>
    <row r="797" spans="1:23" ht="15" x14ac:dyDescent="0.2">
      <c r="A797" s="69"/>
      <c r="B797" s="36"/>
      <c r="C797" s="36"/>
      <c r="D797" s="36"/>
      <c r="E797" s="36"/>
      <c r="F797" s="38"/>
      <c r="G797" s="36"/>
      <c r="H797" s="38"/>
      <c r="I797" s="37"/>
      <c r="J797" s="36"/>
      <c r="K797" s="36"/>
      <c r="L797" s="38"/>
      <c r="M797" s="37"/>
      <c r="N797" s="36"/>
      <c r="O797" s="36"/>
      <c r="P797" s="36"/>
      <c r="Q797" s="36"/>
      <c r="R797" s="36"/>
      <c r="S797" s="36"/>
      <c r="T797" s="38"/>
      <c r="U797" s="38"/>
      <c r="V797" s="37"/>
      <c r="W797" s="71"/>
    </row>
    <row r="798" spans="1:23" ht="15" x14ac:dyDescent="0.2">
      <c r="A798" s="69"/>
      <c r="B798" s="36"/>
      <c r="C798" s="36"/>
      <c r="D798" s="36"/>
      <c r="E798" s="36"/>
      <c r="F798" s="38"/>
      <c r="G798" s="36"/>
      <c r="H798" s="38"/>
      <c r="I798" s="37"/>
      <c r="J798" s="36"/>
      <c r="K798" s="36"/>
      <c r="L798" s="38"/>
      <c r="M798" s="37"/>
      <c r="N798" s="36"/>
      <c r="O798" s="36"/>
      <c r="P798" s="36"/>
      <c r="Q798" s="36"/>
      <c r="R798" s="36"/>
      <c r="S798" s="36"/>
      <c r="T798" s="38"/>
      <c r="U798" s="38"/>
      <c r="V798" s="37"/>
      <c r="W798" s="71"/>
    </row>
    <row r="799" spans="1:23" ht="15" x14ac:dyDescent="0.2">
      <c r="A799" s="69"/>
      <c r="B799" s="36"/>
      <c r="C799" s="36"/>
      <c r="D799" s="36"/>
      <c r="E799" s="36"/>
      <c r="F799" s="38"/>
      <c r="G799" s="36"/>
      <c r="H799" s="38"/>
      <c r="I799" s="37"/>
      <c r="J799" s="36"/>
      <c r="K799" s="36"/>
      <c r="L799" s="38"/>
      <c r="M799" s="37"/>
      <c r="N799" s="36"/>
      <c r="O799" s="36"/>
      <c r="P799" s="36"/>
      <c r="Q799" s="36"/>
      <c r="R799" s="36"/>
      <c r="S799" s="36"/>
      <c r="T799" s="38"/>
      <c r="U799" s="38"/>
      <c r="V799" s="37"/>
      <c r="W799" s="71"/>
    </row>
    <row r="800" spans="1:23" ht="15" x14ac:dyDescent="0.2">
      <c r="A800" s="69"/>
      <c r="B800" s="36"/>
      <c r="C800" s="36"/>
      <c r="D800" s="36"/>
      <c r="E800" s="36"/>
      <c r="F800" s="38"/>
      <c r="G800" s="36"/>
      <c r="H800" s="38"/>
      <c r="I800" s="37"/>
      <c r="J800" s="36"/>
      <c r="K800" s="36"/>
      <c r="L800" s="38"/>
      <c r="M800" s="37"/>
      <c r="N800" s="36"/>
      <c r="O800" s="36"/>
      <c r="P800" s="36"/>
      <c r="Q800" s="36"/>
      <c r="R800" s="36"/>
      <c r="S800" s="36"/>
      <c r="T800" s="38"/>
      <c r="U800" s="38"/>
      <c r="V800" s="37"/>
      <c r="W800" s="71"/>
    </row>
    <row r="801" spans="1:23" ht="15" x14ac:dyDescent="0.2">
      <c r="A801" s="69"/>
      <c r="B801" s="36"/>
      <c r="C801" s="36"/>
      <c r="D801" s="36"/>
      <c r="E801" s="36"/>
      <c r="F801" s="38"/>
      <c r="G801" s="36"/>
      <c r="H801" s="38"/>
      <c r="I801" s="37"/>
      <c r="J801" s="36"/>
      <c r="K801" s="36"/>
      <c r="L801" s="38"/>
      <c r="M801" s="37"/>
      <c r="N801" s="36"/>
      <c r="O801" s="36"/>
      <c r="P801" s="36"/>
      <c r="Q801" s="36"/>
      <c r="R801" s="36"/>
      <c r="S801" s="36"/>
      <c r="T801" s="38"/>
      <c r="U801" s="38"/>
      <c r="V801" s="37"/>
      <c r="W801" s="71"/>
    </row>
    <row r="802" spans="1:23" ht="15" x14ac:dyDescent="0.2">
      <c r="A802" s="69"/>
      <c r="B802" s="36"/>
      <c r="C802" s="36"/>
      <c r="D802" s="36"/>
      <c r="E802" s="36"/>
      <c r="F802" s="38"/>
      <c r="G802" s="36"/>
      <c r="H802" s="38"/>
      <c r="I802" s="37"/>
      <c r="J802" s="36"/>
      <c r="K802" s="36"/>
      <c r="L802" s="38"/>
      <c r="M802" s="37"/>
      <c r="N802" s="36"/>
      <c r="O802" s="36"/>
      <c r="P802" s="36"/>
      <c r="Q802" s="36"/>
      <c r="R802" s="36"/>
      <c r="S802" s="36"/>
      <c r="T802" s="38"/>
      <c r="U802" s="38"/>
      <c r="V802" s="37"/>
      <c r="W802" s="71"/>
    </row>
    <row r="803" spans="1:23" ht="15" x14ac:dyDescent="0.2">
      <c r="A803" s="69"/>
      <c r="B803" s="36"/>
      <c r="C803" s="36"/>
      <c r="D803" s="36"/>
      <c r="E803" s="36"/>
      <c r="F803" s="38"/>
      <c r="G803" s="36"/>
      <c r="H803" s="38"/>
      <c r="I803" s="37"/>
      <c r="J803" s="36"/>
      <c r="K803" s="36"/>
      <c r="L803" s="38"/>
      <c r="M803" s="37"/>
      <c r="N803" s="36"/>
      <c r="O803" s="36"/>
      <c r="P803" s="36"/>
      <c r="Q803" s="36"/>
      <c r="R803" s="36"/>
      <c r="S803" s="36"/>
      <c r="T803" s="38"/>
      <c r="U803" s="38"/>
      <c r="V803" s="37"/>
      <c r="W803" s="71"/>
    </row>
    <row r="804" spans="1:23" ht="15" x14ac:dyDescent="0.2">
      <c r="A804" s="69"/>
      <c r="B804" s="36"/>
      <c r="C804" s="36"/>
      <c r="D804" s="36"/>
      <c r="E804" s="36"/>
      <c r="F804" s="38"/>
      <c r="G804" s="36"/>
      <c r="H804" s="38"/>
      <c r="I804" s="37"/>
      <c r="J804" s="36"/>
      <c r="K804" s="36"/>
      <c r="L804" s="38"/>
      <c r="M804" s="37"/>
      <c r="N804" s="36"/>
      <c r="O804" s="36"/>
      <c r="P804" s="36"/>
      <c r="Q804" s="36"/>
      <c r="R804" s="36"/>
      <c r="S804" s="36"/>
      <c r="T804" s="38"/>
      <c r="U804" s="38"/>
      <c r="V804" s="37"/>
      <c r="W804" s="71"/>
    </row>
    <row r="805" spans="1:23" ht="15" x14ac:dyDescent="0.2">
      <c r="A805" s="69"/>
      <c r="B805" s="36"/>
      <c r="C805" s="36"/>
      <c r="D805" s="36"/>
      <c r="E805" s="36"/>
      <c r="F805" s="38"/>
      <c r="G805" s="36"/>
      <c r="H805" s="38"/>
      <c r="I805" s="37"/>
      <c r="J805" s="36"/>
      <c r="K805" s="36"/>
      <c r="L805" s="38"/>
      <c r="M805" s="37"/>
      <c r="N805" s="36"/>
      <c r="O805" s="36"/>
      <c r="P805" s="36"/>
      <c r="Q805" s="36"/>
      <c r="R805" s="36"/>
      <c r="S805" s="36"/>
      <c r="T805" s="38"/>
      <c r="U805" s="38"/>
      <c r="V805" s="37"/>
      <c r="W805" s="71"/>
    </row>
    <row r="806" spans="1:23" ht="15" x14ac:dyDescent="0.2">
      <c r="A806" s="69"/>
      <c r="B806" s="36"/>
      <c r="C806" s="36"/>
      <c r="D806" s="36"/>
      <c r="E806" s="36"/>
      <c r="F806" s="38"/>
      <c r="G806" s="36"/>
      <c r="H806" s="38"/>
      <c r="I806" s="37"/>
      <c r="J806" s="36"/>
      <c r="K806" s="36"/>
      <c r="L806" s="38"/>
      <c r="M806" s="37"/>
      <c r="N806" s="36"/>
      <c r="O806" s="36"/>
      <c r="P806" s="36"/>
      <c r="Q806" s="36"/>
      <c r="R806" s="36"/>
      <c r="S806" s="36"/>
      <c r="T806" s="38"/>
      <c r="U806" s="38"/>
      <c r="V806" s="37"/>
      <c r="W806" s="71"/>
    </row>
    <row r="807" spans="1:23" ht="15" x14ac:dyDescent="0.2">
      <c r="A807" s="69"/>
      <c r="B807" s="36"/>
      <c r="C807" s="36"/>
      <c r="D807" s="36"/>
      <c r="E807" s="36"/>
      <c r="F807" s="38"/>
      <c r="G807" s="36"/>
      <c r="H807" s="38"/>
      <c r="I807" s="37"/>
      <c r="J807" s="36"/>
      <c r="K807" s="36"/>
      <c r="L807" s="38"/>
      <c r="M807" s="37"/>
      <c r="N807" s="36"/>
      <c r="O807" s="36"/>
      <c r="P807" s="36"/>
      <c r="Q807" s="36"/>
      <c r="R807" s="36"/>
      <c r="S807" s="36"/>
      <c r="T807" s="38"/>
      <c r="U807" s="38"/>
      <c r="V807" s="37"/>
      <c r="W807" s="71"/>
    </row>
    <row r="808" spans="1:23" ht="15" x14ac:dyDescent="0.2">
      <c r="A808" s="69"/>
      <c r="B808" s="36"/>
      <c r="C808" s="36"/>
      <c r="D808" s="36"/>
      <c r="E808" s="36"/>
      <c r="F808" s="38"/>
      <c r="G808" s="36"/>
      <c r="H808" s="38"/>
      <c r="I808" s="37"/>
      <c r="J808" s="36"/>
      <c r="K808" s="36"/>
      <c r="L808" s="38"/>
      <c r="M808" s="37"/>
      <c r="N808" s="36"/>
      <c r="O808" s="36"/>
      <c r="P808" s="36"/>
      <c r="Q808" s="36"/>
      <c r="R808" s="36"/>
      <c r="S808" s="36"/>
      <c r="T808" s="38"/>
      <c r="U808" s="38"/>
      <c r="V808" s="37"/>
      <c r="W808" s="71"/>
    </row>
    <row r="809" spans="1:23" ht="15" x14ac:dyDescent="0.2">
      <c r="A809" s="69"/>
      <c r="B809" s="36"/>
      <c r="C809" s="36"/>
      <c r="D809" s="36"/>
      <c r="E809" s="36"/>
      <c r="F809" s="38"/>
      <c r="G809" s="36"/>
      <c r="H809" s="38"/>
      <c r="I809" s="37"/>
      <c r="J809" s="36"/>
      <c r="K809" s="36"/>
      <c r="L809" s="38"/>
      <c r="M809" s="37"/>
      <c r="N809" s="36"/>
      <c r="O809" s="36"/>
      <c r="P809" s="36"/>
      <c r="Q809" s="36"/>
      <c r="R809" s="36"/>
      <c r="S809" s="36"/>
      <c r="T809" s="38"/>
      <c r="U809" s="38"/>
      <c r="V809" s="37"/>
      <c r="W809" s="71"/>
    </row>
    <row r="810" spans="1:23" ht="15" x14ac:dyDescent="0.2">
      <c r="A810" s="69"/>
      <c r="B810" s="36"/>
      <c r="C810" s="36"/>
      <c r="D810" s="36"/>
      <c r="E810" s="36"/>
      <c r="F810" s="38"/>
      <c r="G810" s="36"/>
      <c r="H810" s="38"/>
      <c r="I810" s="37"/>
      <c r="J810" s="36"/>
      <c r="K810" s="36"/>
      <c r="L810" s="38"/>
      <c r="M810" s="37"/>
      <c r="N810" s="36"/>
      <c r="O810" s="36"/>
      <c r="P810" s="36"/>
      <c r="Q810" s="36"/>
      <c r="R810" s="36"/>
      <c r="S810" s="36"/>
      <c r="T810" s="38"/>
      <c r="U810" s="38"/>
      <c r="V810" s="37"/>
      <c r="W810" s="71"/>
    </row>
    <row r="811" spans="1:23" ht="15" x14ac:dyDescent="0.2">
      <c r="A811" s="69"/>
      <c r="B811" s="36"/>
      <c r="C811" s="36"/>
      <c r="D811" s="36"/>
      <c r="E811" s="36"/>
      <c r="F811" s="38"/>
      <c r="G811" s="36"/>
      <c r="H811" s="38"/>
      <c r="I811" s="37"/>
      <c r="J811" s="36"/>
      <c r="K811" s="36"/>
      <c r="L811" s="38"/>
      <c r="M811" s="37"/>
      <c r="N811" s="36"/>
      <c r="O811" s="36"/>
      <c r="P811" s="36"/>
      <c r="Q811" s="36"/>
      <c r="R811" s="36"/>
      <c r="S811" s="36"/>
      <c r="T811" s="38"/>
      <c r="U811" s="38"/>
      <c r="V811" s="37"/>
      <c r="W811" s="71"/>
    </row>
    <row r="812" spans="1:23" ht="15" x14ac:dyDescent="0.2">
      <c r="A812" s="69"/>
      <c r="B812" s="36"/>
      <c r="C812" s="36"/>
      <c r="D812" s="36"/>
      <c r="E812" s="36"/>
      <c r="F812" s="38"/>
      <c r="G812" s="36"/>
      <c r="H812" s="38"/>
      <c r="I812" s="37"/>
      <c r="J812" s="36"/>
      <c r="K812" s="36"/>
      <c r="L812" s="38"/>
      <c r="M812" s="37"/>
      <c r="N812" s="36"/>
      <c r="O812" s="36"/>
      <c r="P812" s="36"/>
      <c r="Q812" s="36"/>
      <c r="R812" s="36"/>
      <c r="S812" s="36"/>
      <c r="T812" s="38"/>
      <c r="U812" s="38"/>
      <c r="V812" s="37"/>
      <c r="W812" s="71"/>
    </row>
    <row r="813" spans="1:23" ht="15" x14ac:dyDescent="0.2">
      <c r="A813" s="69"/>
      <c r="B813" s="36"/>
      <c r="C813" s="36"/>
      <c r="D813" s="36"/>
      <c r="E813" s="36"/>
      <c r="F813" s="38"/>
      <c r="G813" s="36"/>
      <c r="H813" s="38"/>
      <c r="I813" s="37"/>
      <c r="J813" s="36"/>
      <c r="K813" s="36"/>
      <c r="L813" s="38"/>
      <c r="M813" s="37"/>
      <c r="N813" s="36"/>
      <c r="O813" s="36"/>
      <c r="P813" s="36"/>
      <c r="Q813" s="36"/>
      <c r="R813" s="36"/>
      <c r="S813" s="36"/>
      <c r="T813" s="38"/>
      <c r="U813" s="38"/>
      <c r="V813" s="37"/>
      <c r="W813" s="71"/>
    </row>
    <row r="814" spans="1:23" ht="15" x14ac:dyDescent="0.2">
      <c r="A814" s="69"/>
      <c r="B814" s="36"/>
      <c r="C814" s="36"/>
      <c r="D814" s="36"/>
      <c r="E814" s="36"/>
      <c r="F814" s="38"/>
      <c r="G814" s="36"/>
      <c r="H814" s="38"/>
      <c r="I814" s="37"/>
      <c r="J814" s="36"/>
      <c r="K814" s="36"/>
      <c r="L814" s="38"/>
      <c r="M814" s="37"/>
      <c r="N814" s="36"/>
      <c r="O814" s="36"/>
      <c r="P814" s="36"/>
      <c r="Q814" s="36"/>
      <c r="R814" s="36"/>
      <c r="S814" s="36"/>
      <c r="T814" s="38"/>
      <c r="U814" s="38"/>
      <c r="V814" s="37"/>
      <c r="W814" s="71"/>
    </row>
    <row r="815" spans="1:23" ht="15" x14ac:dyDescent="0.2">
      <c r="A815" s="69"/>
      <c r="B815" s="36"/>
      <c r="C815" s="36"/>
      <c r="D815" s="36"/>
      <c r="E815" s="36"/>
      <c r="F815" s="38"/>
      <c r="G815" s="36"/>
      <c r="H815" s="38"/>
      <c r="I815" s="37"/>
      <c r="J815" s="36"/>
      <c r="K815" s="36"/>
      <c r="L815" s="38"/>
      <c r="M815" s="37"/>
      <c r="N815" s="36"/>
      <c r="O815" s="36"/>
      <c r="P815" s="36"/>
      <c r="Q815" s="36"/>
      <c r="R815" s="36"/>
      <c r="S815" s="36"/>
      <c r="T815" s="38"/>
      <c r="U815" s="38"/>
      <c r="V815" s="37"/>
      <c r="W815" s="71"/>
    </row>
    <row r="816" spans="1:23" ht="15" x14ac:dyDescent="0.2">
      <c r="A816" s="69"/>
      <c r="B816" s="36"/>
      <c r="C816" s="36"/>
      <c r="D816" s="36"/>
      <c r="E816" s="36"/>
      <c r="F816" s="38"/>
      <c r="G816" s="36"/>
      <c r="H816" s="38"/>
      <c r="I816" s="37"/>
      <c r="J816" s="36"/>
      <c r="K816" s="36"/>
      <c r="L816" s="38"/>
      <c r="M816" s="37"/>
      <c r="N816" s="36"/>
      <c r="O816" s="36"/>
      <c r="P816" s="36"/>
      <c r="Q816" s="36"/>
      <c r="R816" s="36"/>
      <c r="S816" s="36"/>
      <c r="T816" s="38"/>
      <c r="U816" s="38"/>
      <c r="V816" s="37"/>
      <c r="W816" s="71"/>
    </row>
    <row r="817" spans="1:23" ht="15" x14ac:dyDescent="0.2">
      <c r="A817" s="69"/>
      <c r="B817" s="36"/>
      <c r="C817" s="36"/>
      <c r="D817" s="36"/>
      <c r="E817" s="36"/>
      <c r="F817" s="38"/>
      <c r="G817" s="36"/>
      <c r="H817" s="38"/>
      <c r="I817" s="37"/>
      <c r="J817" s="36"/>
      <c r="K817" s="36"/>
      <c r="L817" s="38"/>
      <c r="M817" s="37"/>
      <c r="N817" s="36"/>
      <c r="O817" s="36"/>
      <c r="P817" s="36"/>
      <c r="Q817" s="36"/>
      <c r="R817" s="36"/>
      <c r="S817" s="36"/>
      <c r="T817" s="38"/>
      <c r="U817" s="38"/>
      <c r="V817" s="37"/>
      <c r="W817" s="71"/>
    </row>
    <row r="818" spans="1:23" ht="15" x14ac:dyDescent="0.2">
      <c r="A818" s="69"/>
      <c r="B818" s="36"/>
      <c r="C818" s="36"/>
      <c r="D818" s="36"/>
      <c r="E818" s="36"/>
      <c r="F818" s="38"/>
      <c r="G818" s="36"/>
      <c r="H818" s="38"/>
      <c r="I818" s="37"/>
      <c r="J818" s="36"/>
      <c r="K818" s="36"/>
      <c r="L818" s="38"/>
      <c r="M818" s="37"/>
      <c r="N818" s="36"/>
      <c r="O818" s="36"/>
      <c r="P818" s="36"/>
      <c r="Q818" s="36"/>
      <c r="R818" s="36"/>
      <c r="S818" s="36"/>
      <c r="T818" s="38"/>
      <c r="U818" s="38"/>
      <c r="V818" s="37"/>
      <c r="W818" s="71"/>
    </row>
    <row r="819" spans="1:23" ht="15" x14ac:dyDescent="0.2">
      <c r="A819" s="69"/>
      <c r="B819" s="36"/>
      <c r="C819" s="36"/>
      <c r="D819" s="36"/>
      <c r="E819" s="36"/>
      <c r="F819" s="38"/>
      <c r="G819" s="36"/>
      <c r="H819" s="38"/>
      <c r="I819" s="37"/>
      <c r="J819" s="36"/>
      <c r="K819" s="36"/>
      <c r="L819" s="38"/>
      <c r="M819" s="37"/>
      <c r="N819" s="36"/>
      <c r="O819" s="36"/>
      <c r="P819" s="36"/>
      <c r="Q819" s="36"/>
      <c r="R819" s="36"/>
      <c r="S819" s="36"/>
      <c r="T819" s="38"/>
      <c r="U819" s="38"/>
      <c r="V819" s="37"/>
      <c r="W819" s="71"/>
    </row>
    <row r="820" spans="1:23" ht="15" x14ac:dyDescent="0.2">
      <c r="A820" s="69"/>
      <c r="B820" s="36"/>
      <c r="C820" s="36"/>
      <c r="D820" s="36"/>
      <c r="E820" s="36"/>
      <c r="F820" s="38"/>
      <c r="G820" s="36"/>
      <c r="H820" s="38"/>
      <c r="I820" s="37"/>
      <c r="J820" s="36"/>
      <c r="K820" s="36"/>
      <c r="L820" s="38"/>
      <c r="M820" s="37"/>
      <c r="N820" s="36"/>
      <c r="O820" s="36"/>
      <c r="P820" s="36"/>
      <c r="Q820" s="36"/>
      <c r="R820" s="36"/>
      <c r="S820" s="36"/>
      <c r="T820" s="38"/>
      <c r="U820" s="38"/>
      <c r="V820" s="37"/>
      <c r="W820" s="71"/>
    </row>
    <row r="821" spans="1:23" ht="15" x14ac:dyDescent="0.2">
      <c r="A821" s="69"/>
      <c r="B821" s="36"/>
      <c r="C821" s="36"/>
      <c r="D821" s="36"/>
      <c r="E821" s="36"/>
      <c r="F821" s="38"/>
      <c r="G821" s="36"/>
      <c r="H821" s="38"/>
      <c r="I821" s="37"/>
      <c r="J821" s="36"/>
      <c r="K821" s="36"/>
      <c r="L821" s="38"/>
      <c r="M821" s="37"/>
      <c r="N821" s="36"/>
      <c r="O821" s="36"/>
      <c r="P821" s="36"/>
      <c r="Q821" s="36"/>
      <c r="R821" s="36"/>
      <c r="S821" s="36"/>
      <c r="T821" s="38"/>
      <c r="U821" s="38"/>
      <c r="V821" s="37"/>
      <c r="W821" s="71"/>
    </row>
    <row r="822" spans="1:23" ht="15" x14ac:dyDescent="0.2">
      <c r="A822" s="69"/>
      <c r="B822" s="36"/>
      <c r="C822" s="36"/>
      <c r="D822" s="36"/>
      <c r="E822" s="36"/>
      <c r="F822" s="38"/>
      <c r="G822" s="36"/>
      <c r="H822" s="38"/>
      <c r="I822" s="37"/>
      <c r="J822" s="36"/>
      <c r="K822" s="36"/>
      <c r="L822" s="38"/>
      <c r="M822" s="37"/>
      <c r="N822" s="36"/>
      <c r="O822" s="36"/>
      <c r="P822" s="36"/>
      <c r="Q822" s="36"/>
      <c r="R822" s="36"/>
      <c r="S822" s="36"/>
      <c r="T822" s="38"/>
      <c r="U822" s="38"/>
      <c r="V822" s="37"/>
      <c r="W822" s="71"/>
    </row>
    <row r="823" spans="1:23" ht="15" x14ac:dyDescent="0.2">
      <c r="A823" s="69"/>
      <c r="B823" s="36"/>
      <c r="C823" s="36"/>
      <c r="D823" s="36"/>
      <c r="E823" s="36"/>
      <c r="F823" s="38"/>
      <c r="G823" s="36"/>
      <c r="H823" s="38"/>
      <c r="I823" s="37"/>
      <c r="J823" s="36"/>
      <c r="K823" s="36"/>
      <c r="L823" s="38"/>
      <c r="M823" s="37"/>
      <c r="N823" s="36"/>
      <c r="O823" s="36"/>
      <c r="P823" s="36"/>
      <c r="Q823" s="36"/>
      <c r="R823" s="36"/>
      <c r="S823" s="36"/>
      <c r="T823" s="38"/>
      <c r="U823" s="38"/>
      <c r="V823" s="37"/>
      <c r="W823" s="71"/>
    </row>
    <row r="824" spans="1:23" ht="15" x14ac:dyDescent="0.2">
      <c r="A824" s="69"/>
      <c r="B824" s="36"/>
      <c r="C824" s="36"/>
      <c r="D824" s="36"/>
      <c r="E824" s="36"/>
      <c r="F824" s="38"/>
      <c r="G824" s="36"/>
      <c r="H824" s="38"/>
      <c r="I824" s="37"/>
      <c r="J824" s="36"/>
      <c r="K824" s="36"/>
      <c r="L824" s="38"/>
      <c r="M824" s="37"/>
      <c r="N824" s="36"/>
      <c r="O824" s="36"/>
      <c r="P824" s="36"/>
      <c r="Q824" s="36"/>
      <c r="R824" s="36"/>
      <c r="S824" s="36"/>
      <c r="T824" s="38"/>
      <c r="U824" s="38"/>
      <c r="V824" s="37"/>
      <c r="W824" s="71"/>
    </row>
    <row r="825" spans="1:23" ht="15" x14ac:dyDescent="0.2">
      <c r="A825" s="69"/>
      <c r="B825" s="36"/>
      <c r="C825" s="36"/>
      <c r="D825" s="36"/>
      <c r="E825" s="36"/>
      <c r="F825" s="38"/>
      <c r="G825" s="36"/>
      <c r="H825" s="38"/>
      <c r="I825" s="37"/>
      <c r="J825" s="36"/>
      <c r="K825" s="36"/>
      <c r="L825" s="38"/>
      <c r="M825" s="37"/>
      <c r="N825" s="36"/>
      <c r="O825" s="36"/>
      <c r="P825" s="36"/>
      <c r="Q825" s="36"/>
      <c r="R825" s="36"/>
      <c r="S825" s="36"/>
      <c r="T825" s="38"/>
      <c r="U825" s="38"/>
      <c r="V825" s="37"/>
      <c r="W825" s="71"/>
    </row>
    <row r="826" spans="1:23" ht="15" x14ac:dyDescent="0.2">
      <c r="A826" s="69"/>
      <c r="B826" s="36"/>
      <c r="C826" s="36"/>
      <c r="D826" s="36"/>
      <c r="E826" s="36"/>
      <c r="F826" s="38"/>
      <c r="G826" s="36"/>
      <c r="H826" s="38"/>
      <c r="I826" s="37"/>
      <c r="J826" s="36"/>
      <c r="K826" s="36"/>
      <c r="L826" s="38"/>
      <c r="M826" s="37"/>
      <c r="N826" s="36"/>
      <c r="O826" s="36"/>
      <c r="P826" s="36"/>
      <c r="Q826" s="36"/>
      <c r="R826" s="36"/>
      <c r="S826" s="36"/>
      <c r="T826" s="38"/>
      <c r="U826" s="38"/>
      <c r="V826" s="37"/>
      <c r="W826" s="71"/>
    </row>
    <row r="827" spans="1:23" ht="15" x14ac:dyDescent="0.2">
      <c r="A827" s="69"/>
      <c r="B827" s="36"/>
      <c r="C827" s="36"/>
      <c r="D827" s="36"/>
      <c r="E827" s="36"/>
      <c r="F827" s="38"/>
      <c r="G827" s="36"/>
      <c r="H827" s="38"/>
      <c r="I827" s="37"/>
      <c r="J827" s="36"/>
      <c r="K827" s="36"/>
      <c r="L827" s="38"/>
      <c r="M827" s="37"/>
      <c r="N827" s="36"/>
      <c r="O827" s="36"/>
      <c r="P827" s="36"/>
      <c r="Q827" s="36"/>
      <c r="R827" s="36"/>
      <c r="S827" s="36"/>
      <c r="T827" s="38"/>
      <c r="U827" s="38"/>
      <c r="V827" s="37"/>
      <c r="W827" s="71"/>
    </row>
    <row r="828" spans="1:23" ht="15" x14ac:dyDescent="0.2">
      <c r="A828" s="69"/>
      <c r="B828" s="36"/>
      <c r="C828" s="36"/>
      <c r="D828" s="36"/>
      <c r="E828" s="36"/>
      <c r="F828" s="38"/>
      <c r="G828" s="36"/>
      <c r="H828" s="38"/>
      <c r="I828" s="37"/>
      <c r="J828" s="36"/>
      <c r="K828" s="36"/>
      <c r="L828" s="38"/>
      <c r="M828" s="37"/>
      <c r="N828" s="36"/>
      <c r="O828" s="36"/>
      <c r="P828" s="36"/>
      <c r="Q828" s="36"/>
      <c r="R828" s="36"/>
      <c r="S828" s="36"/>
      <c r="T828" s="38"/>
      <c r="U828" s="38"/>
      <c r="V828" s="37"/>
      <c r="W828" s="71"/>
    </row>
    <row r="829" spans="1:23" ht="15" x14ac:dyDescent="0.2">
      <c r="A829" s="69"/>
      <c r="B829" s="36"/>
      <c r="C829" s="36"/>
      <c r="D829" s="36"/>
      <c r="E829" s="36"/>
      <c r="F829" s="38"/>
      <c r="G829" s="36"/>
      <c r="H829" s="38"/>
      <c r="I829" s="37"/>
      <c r="J829" s="36"/>
      <c r="K829" s="36"/>
      <c r="L829" s="38"/>
      <c r="M829" s="37"/>
      <c r="N829" s="36"/>
      <c r="O829" s="36"/>
      <c r="P829" s="36"/>
      <c r="Q829" s="36"/>
      <c r="R829" s="36"/>
      <c r="S829" s="36"/>
      <c r="T829" s="38"/>
      <c r="U829" s="38"/>
      <c r="V829" s="37"/>
      <c r="W829" s="71"/>
    </row>
    <row r="830" spans="1:23" ht="15" x14ac:dyDescent="0.2">
      <c r="A830" s="69"/>
      <c r="B830" s="36"/>
      <c r="C830" s="36"/>
      <c r="D830" s="36"/>
      <c r="E830" s="36"/>
      <c r="F830" s="38"/>
      <c r="G830" s="36"/>
      <c r="H830" s="38"/>
      <c r="I830" s="37"/>
      <c r="J830" s="36"/>
      <c r="K830" s="36"/>
      <c r="L830" s="38"/>
      <c r="M830" s="37"/>
      <c r="N830" s="36"/>
      <c r="O830" s="36"/>
      <c r="P830" s="36"/>
      <c r="Q830" s="36"/>
      <c r="R830" s="36"/>
      <c r="S830" s="36"/>
      <c r="T830" s="38"/>
      <c r="U830" s="38"/>
      <c r="V830" s="37"/>
      <c r="W830" s="71"/>
    </row>
    <row r="831" spans="1:23" ht="15" x14ac:dyDescent="0.2">
      <c r="A831" s="69"/>
      <c r="B831" s="36"/>
      <c r="C831" s="36"/>
      <c r="D831" s="36"/>
      <c r="E831" s="36"/>
      <c r="F831" s="38"/>
      <c r="G831" s="36"/>
      <c r="H831" s="38"/>
      <c r="I831" s="37"/>
      <c r="J831" s="36"/>
      <c r="K831" s="36"/>
      <c r="L831" s="38"/>
      <c r="M831" s="37"/>
      <c r="N831" s="36"/>
      <c r="O831" s="36"/>
      <c r="P831" s="36"/>
      <c r="Q831" s="36"/>
      <c r="R831" s="36"/>
      <c r="S831" s="36"/>
      <c r="T831" s="38"/>
      <c r="U831" s="38"/>
      <c r="V831" s="37"/>
      <c r="W831" s="71"/>
    </row>
    <row r="832" spans="1:23" ht="15" x14ac:dyDescent="0.2">
      <c r="A832" s="69"/>
      <c r="B832" s="36"/>
      <c r="C832" s="36"/>
      <c r="D832" s="36"/>
      <c r="E832" s="36"/>
      <c r="F832" s="38"/>
      <c r="G832" s="36"/>
      <c r="H832" s="38"/>
      <c r="I832" s="37"/>
      <c r="J832" s="36"/>
      <c r="K832" s="36"/>
      <c r="L832" s="38"/>
      <c r="M832" s="37"/>
      <c r="N832" s="36"/>
      <c r="O832" s="36"/>
      <c r="P832" s="36"/>
      <c r="Q832" s="36"/>
      <c r="R832" s="36"/>
      <c r="S832" s="36"/>
      <c r="T832" s="38"/>
      <c r="U832" s="38"/>
      <c r="V832" s="37"/>
      <c r="W832" s="71"/>
    </row>
    <row r="833" spans="1:23" ht="15" x14ac:dyDescent="0.2">
      <c r="A833" s="69"/>
      <c r="B833" s="36"/>
      <c r="C833" s="36"/>
      <c r="D833" s="36"/>
      <c r="E833" s="36"/>
      <c r="F833" s="38"/>
      <c r="G833" s="36"/>
      <c r="H833" s="38"/>
      <c r="I833" s="37"/>
      <c r="J833" s="36"/>
      <c r="K833" s="36"/>
      <c r="L833" s="38"/>
      <c r="M833" s="37"/>
      <c r="N833" s="36"/>
      <c r="O833" s="36"/>
      <c r="P833" s="36"/>
      <c r="Q833" s="36"/>
      <c r="R833" s="36"/>
      <c r="S833" s="36"/>
      <c r="T833" s="38"/>
      <c r="U833" s="38"/>
      <c r="V833" s="37"/>
      <c r="W833" s="71"/>
    </row>
    <row r="834" spans="1:23" ht="15" x14ac:dyDescent="0.2">
      <c r="A834" s="69"/>
      <c r="B834" s="36"/>
      <c r="C834" s="36"/>
      <c r="D834" s="36"/>
      <c r="E834" s="36"/>
      <c r="F834" s="38"/>
      <c r="G834" s="36"/>
      <c r="H834" s="38"/>
      <c r="I834" s="37"/>
      <c r="J834" s="36"/>
      <c r="K834" s="36"/>
      <c r="L834" s="38"/>
      <c r="M834" s="37"/>
      <c r="N834" s="36"/>
      <c r="O834" s="36"/>
      <c r="P834" s="36"/>
      <c r="Q834" s="36"/>
      <c r="R834" s="36"/>
      <c r="S834" s="36"/>
      <c r="T834" s="38"/>
      <c r="U834" s="38"/>
      <c r="V834" s="37"/>
      <c r="W834" s="71"/>
    </row>
    <row r="835" spans="1:23" ht="15" x14ac:dyDescent="0.2">
      <c r="A835" s="69"/>
      <c r="B835" s="36"/>
      <c r="C835" s="36"/>
      <c r="D835" s="36"/>
      <c r="E835" s="36"/>
      <c r="F835" s="38"/>
      <c r="G835" s="36"/>
      <c r="H835" s="38"/>
      <c r="I835" s="37"/>
      <c r="J835" s="36"/>
      <c r="K835" s="36"/>
      <c r="L835" s="38"/>
      <c r="M835" s="37"/>
      <c r="N835" s="36"/>
      <c r="O835" s="36"/>
      <c r="P835" s="36"/>
      <c r="Q835" s="36"/>
      <c r="R835" s="36"/>
      <c r="S835" s="36"/>
      <c r="T835" s="38"/>
      <c r="U835" s="38"/>
      <c r="V835" s="37"/>
      <c r="W835" s="71"/>
    </row>
    <row r="836" spans="1:23" ht="15" x14ac:dyDescent="0.2">
      <c r="A836" s="69"/>
      <c r="B836" s="36"/>
      <c r="C836" s="36"/>
      <c r="D836" s="36"/>
      <c r="E836" s="36"/>
      <c r="F836" s="38"/>
      <c r="G836" s="36"/>
      <c r="H836" s="38"/>
      <c r="I836" s="37"/>
      <c r="J836" s="36"/>
      <c r="K836" s="36"/>
      <c r="L836" s="38"/>
      <c r="M836" s="37"/>
      <c r="N836" s="36"/>
      <c r="O836" s="36"/>
      <c r="P836" s="36"/>
      <c r="Q836" s="36"/>
      <c r="R836" s="36"/>
      <c r="S836" s="36"/>
      <c r="T836" s="38"/>
      <c r="U836" s="38"/>
      <c r="V836" s="37"/>
      <c r="W836" s="71"/>
    </row>
    <row r="837" spans="1:23" ht="15" x14ac:dyDescent="0.2">
      <c r="A837" s="69"/>
      <c r="B837" s="36"/>
      <c r="C837" s="36"/>
      <c r="D837" s="36"/>
      <c r="E837" s="36"/>
      <c r="F837" s="38"/>
      <c r="G837" s="36"/>
      <c r="H837" s="38"/>
      <c r="I837" s="37"/>
      <c r="J837" s="36"/>
      <c r="K837" s="36"/>
      <c r="L837" s="38"/>
      <c r="M837" s="37"/>
      <c r="N837" s="36"/>
      <c r="O837" s="36"/>
      <c r="P837" s="36"/>
      <c r="Q837" s="36"/>
      <c r="R837" s="36"/>
      <c r="S837" s="36"/>
      <c r="T837" s="38"/>
      <c r="U837" s="38"/>
      <c r="V837" s="37"/>
      <c r="W837" s="71"/>
    </row>
    <row r="838" spans="1:23" ht="15" x14ac:dyDescent="0.2">
      <c r="A838" s="69"/>
      <c r="B838" s="36"/>
      <c r="C838" s="36"/>
      <c r="D838" s="36"/>
      <c r="E838" s="36"/>
      <c r="F838" s="38"/>
      <c r="G838" s="36"/>
      <c r="H838" s="38"/>
      <c r="I838" s="37"/>
      <c r="J838" s="36"/>
      <c r="K838" s="36"/>
      <c r="L838" s="38"/>
      <c r="M838" s="37"/>
      <c r="N838" s="36"/>
      <c r="O838" s="36"/>
      <c r="P838" s="36"/>
      <c r="Q838" s="36"/>
      <c r="R838" s="36"/>
      <c r="S838" s="36"/>
      <c r="T838" s="38"/>
      <c r="U838" s="38"/>
      <c r="V838" s="37"/>
      <c r="W838" s="71"/>
    </row>
    <row r="839" spans="1:23" ht="15" x14ac:dyDescent="0.2">
      <c r="A839" s="69"/>
      <c r="B839" s="36"/>
      <c r="C839" s="36"/>
      <c r="D839" s="36"/>
      <c r="E839" s="36"/>
      <c r="F839" s="38"/>
      <c r="G839" s="36"/>
      <c r="H839" s="38"/>
      <c r="I839" s="37"/>
      <c r="J839" s="36"/>
      <c r="K839" s="36"/>
      <c r="L839" s="38"/>
      <c r="M839" s="37"/>
      <c r="N839" s="36"/>
      <c r="O839" s="36"/>
      <c r="P839" s="36"/>
      <c r="Q839" s="36"/>
      <c r="R839" s="36"/>
      <c r="S839" s="36"/>
      <c r="T839" s="38"/>
      <c r="U839" s="38"/>
      <c r="V839" s="37"/>
      <c r="W839" s="71"/>
    </row>
    <row r="840" spans="1:23" ht="15" x14ac:dyDescent="0.2">
      <c r="A840" s="69"/>
      <c r="B840" s="36"/>
      <c r="C840" s="36"/>
      <c r="D840" s="36"/>
      <c r="E840" s="36"/>
      <c r="F840" s="38"/>
      <c r="G840" s="36"/>
      <c r="H840" s="38"/>
      <c r="I840" s="37"/>
      <c r="J840" s="36"/>
      <c r="K840" s="36"/>
      <c r="L840" s="38"/>
      <c r="M840" s="37"/>
      <c r="N840" s="36"/>
      <c r="O840" s="36"/>
      <c r="P840" s="36"/>
      <c r="Q840" s="36"/>
      <c r="R840" s="36"/>
      <c r="S840" s="36"/>
      <c r="T840" s="38"/>
      <c r="U840" s="38"/>
      <c r="V840" s="37"/>
      <c r="W840" s="71"/>
    </row>
    <row r="841" spans="1:23" ht="15" x14ac:dyDescent="0.2">
      <c r="A841" s="69"/>
      <c r="B841" s="36"/>
      <c r="C841" s="36"/>
      <c r="D841" s="36"/>
      <c r="E841" s="36"/>
      <c r="F841" s="38"/>
      <c r="G841" s="36"/>
      <c r="H841" s="38"/>
      <c r="I841" s="37"/>
      <c r="J841" s="36"/>
      <c r="K841" s="36"/>
      <c r="L841" s="38"/>
      <c r="M841" s="37"/>
      <c r="N841" s="36"/>
      <c r="O841" s="36"/>
      <c r="P841" s="36"/>
      <c r="Q841" s="36"/>
      <c r="R841" s="36"/>
      <c r="S841" s="36"/>
      <c r="T841" s="38"/>
      <c r="U841" s="38"/>
      <c r="V841" s="37"/>
      <c r="W841" s="71"/>
    </row>
    <row r="842" spans="1:23" ht="15" x14ac:dyDescent="0.2">
      <c r="A842" s="69"/>
      <c r="B842" s="36"/>
      <c r="C842" s="36"/>
      <c r="D842" s="36"/>
      <c r="E842" s="36"/>
      <c r="F842" s="38"/>
      <c r="G842" s="36"/>
      <c r="H842" s="38"/>
      <c r="I842" s="37"/>
      <c r="J842" s="36"/>
      <c r="K842" s="36"/>
      <c r="L842" s="38"/>
      <c r="M842" s="37"/>
      <c r="N842" s="36"/>
      <c r="O842" s="36"/>
      <c r="P842" s="36"/>
      <c r="Q842" s="36"/>
      <c r="R842" s="36"/>
      <c r="S842" s="36"/>
      <c r="T842" s="38"/>
      <c r="U842" s="38"/>
      <c r="V842" s="37"/>
      <c r="W842" s="71"/>
    </row>
    <row r="843" spans="1:23" ht="15" x14ac:dyDescent="0.2">
      <c r="A843" s="69"/>
      <c r="B843" s="36"/>
      <c r="C843" s="36"/>
      <c r="D843" s="36"/>
      <c r="E843" s="36"/>
      <c r="F843" s="38"/>
      <c r="G843" s="36"/>
      <c r="H843" s="38"/>
      <c r="I843" s="37"/>
      <c r="J843" s="36"/>
      <c r="K843" s="36"/>
      <c r="L843" s="38"/>
      <c r="M843" s="37"/>
      <c r="N843" s="36"/>
      <c r="O843" s="36"/>
      <c r="P843" s="36"/>
      <c r="Q843" s="36"/>
      <c r="R843" s="36"/>
      <c r="S843" s="36"/>
      <c r="T843" s="38"/>
      <c r="U843" s="38"/>
      <c r="V843" s="37"/>
      <c r="W843" s="71"/>
    </row>
    <row r="844" spans="1:23" ht="15" x14ac:dyDescent="0.2">
      <c r="A844" s="69"/>
      <c r="B844" s="36"/>
      <c r="C844" s="36"/>
      <c r="D844" s="36"/>
      <c r="E844" s="36"/>
      <c r="F844" s="38"/>
      <c r="G844" s="36"/>
      <c r="H844" s="38"/>
      <c r="I844" s="37"/>
      <c r="J844" s="36"/>
      <c r="K844" s="36"/>
      <c r="L844" s="38"/>
      <c r="M844" s="37"/>
      <c r="N844" s="36"/>
      <c r="O844" s="36"/>
      <c r="P844" s="36"/>
      <c r="Q844" s="36"/>
      <c r="R844" s="36"/>
      <c r="S844" s="36"/>
      <c r="T844" s="38"/>
      <c r="U844" s="38"/>
      <c r="V844" s="37"/>
      <c r="W844" s="71"/>
    </row>
    <row r="845" spans="1:23" ht="15" x14ac:dyDescent="0.2">
      <c r="A845" s="69"/>
      <c r="B845" s="36"/>
      <c r="C845" s="36"/>
      <c r="D845" s="36"/>
      <c r="E845" s="36"/>
      <c r="F845" s="38"/>
      <c r="G845" s="36"/>
      <c r="H845" s="38"/>
      <c r="I845" s="37"/>
      <c r="J845" s="36"/>
      <c r="K845" s="36"/>
      <c r="L845" s="38"/>
      <c r="M845" s="37"/>
      <c r="N845" s="36"/>
      <c r="O845" s="36"/>
      <c r="P845" s="36"/>
      <c r="Q845" s="36"/>
      <c r="R845" s="36"/>
      <c r="S845" s="36"/>
      <c r="T845" s="38"/>
      <c r="U845" s="38"/>
      <c r="V845" s="37"/>
      <c r="W845" s="71"/>
    </row>
    <row r="846" spans="1:23" ht="15" x14ac:dyDescent="0.2">
      <c r="A846" s="69"/>
      <c r="B846" s="36"/>
      <c r="C846" s="36"/>
      <c r="D846" s="36"/>
      <c r="E846" s="36"/>
      <c r="F846" s="38"/>
      <c r="G846" s="36"/>
      <c r="H846" s="38"/>
      <c r="I846" s="37"/>
      <c r="J846" s="36"/>
      <c r="K846" s="36"/>
      <c r="L846" s="38"/>
      <c r="M846" s="37"/>
      <c r="N846" s="36"/>
      <c r="O846" s="36"/>
      <c r="P846" s="36"/>
      <c r="Q846" s="36"/>
      <c r="R846" s="36"/>
      <c r="S846" s="36"/>
      <c r="T846" s="38"/>
      <c r="U846" s="38"/>
      <c r="V846" s="37"/>
      <c r="W846" s="71"/>
    </row>
    <row r="847" spans="1:23" ht="15" x14ac:dyDescent="0.2">
      <c r="A847" s="69"/>
      <c r="B847" s="36"/>
      <c r="C847" s="36"/>
      <c r="D847" s="36"/>
      <c r="E847" s="36"/>
      <c r="F847" s="38"/>
      <c r="G847" s="36"/>
      <c r="H847" s="38"/>
      <c r="I847" s="37"/>
      <c r="J847" s="36"/>
      <c r="K847" s="36"/>
      <c r="L847" s="38"/>
      <c r="M847" s="37"/>
      <c r="N847" s="36"/>
      <c r="O847" s="36"/>
      <c r="P847" s="36"/>
      <c r="Q847" s="36"/>
      <c r="R847" s="36"/>
      <c r="S847" s="36"/>
      <c r="T847" s="38"/>
      <c r="U847" s="38"/>
      <c r="V847" s="37"/>
      <c r="W847" s="71"/>
    </row>
    <row r="848" spans="1:23" ht="15" x14ac:dyDescent="0.2">
      <c r="A848" s="69"/>
      <c r="B848" s="36"/>
      <c r="C848" s="36"/>
      <c r="D848" s="36"/>
      <c r="E848" s="36"/>
      <c r="F848" s="38"/>
      <c r="G848" s="36"/>
      <c r="H848" s="38"/>
      <c r="I848" s="37"/>
      <c r="J848" s="36"/>
      <c r="K848" s="36"/>
      <c r="L848" s="38"/>
      <c r="M848" s="37"/>
      <c r="N848" s="36"/>
      <c r="O848" s="36"/>
      <c r="P848" s="36"/>
      <c r="Q848" s="36"/>
      <c r="R848" s="36"/>
      <c r="S848" s="36"/>
      <c r="T848" s="38"/>
      <c r="U848" s="38"/>
      <c r="V848" s="37"/>
      <c r="W848" s="71"/>
    </row>
    <row r="849" spans="1:23" ht="15" x14ac:dyDescent="0.2">
      <c r="A849" s="69"/>
      <c r="B849" s="36"/>
      <c r="C849" s="36"/>
      <c r="D849" s="36"/>
      <c r="E849" s="36"/>
      <c r="F849" s="38"/>
      <c r="G849" s="36"/>
      <c r="H849" s="38"/>
      <c r="I849" s="37"/>
      <c r="J849" s="36"/>
      <c r="K849" s="36"/>
      <c r="L849" s="38"/>
      <c r="M849" s="37"/>
      <c r="N849" s="36"/>
      <c r="O849" s="36"/>
      <c r="P849" s="36"/>
      <c r="Q849" s="36"/>
      <c r="R849" s="36"/>
      <c r="S849" s="36"/>
      <c r="T849" s="38"/>
      <c r="U849" s="38"/>
      <c r="V849" s="37"/>
      <c r="W849" s="71"/>
    </row>
    <row r="850" spans="1:23" ht="15" x14ac:dyDescent="0.2">
      <c r="A850" s="69"/>
      <c r="B850" s="36"/>
      <c r="C850" s="36"/>
      <c r="D850" s="36"/>
      <c r="E850" s="36"/>
      <c r="F850" s="38"/>
      <c r="G850" s="36"/>
      <c r="H850" s="38"/>
      <c r="I850" s="37"/>
      <c r="J850" s="36"/>
      <c r="K850" s="36"/>
      <c r="L850" s="38"/>
      <c r="M850" s="37"/>
      <c r="N850" s="36"/>
      <c r="O850" s="36"/>
      <c r="P850" s="36"/>
      <c r="Q850" s="36"/>
      <c r="R850" s="36"/>
      <c r="S850" s="36"/>
      <c r="T850" s="38"/>
      <c r="U850" s="38"/>
      <c r="V850" s="37"/>
      <c r="W850" s="71"/>
    </row>
    <row r="851" spans="1:23" ht="15" x14ac:dyDescent="0.2">
      <c r="A851" s="69"/>
      <c r="B851" s="36"/>
      <c r="C851" s="36"/>
      <c r="D851" s="36"/>
      <c r="E851" s="36"/>
      <c r="F851" s="38"/>
      <c r="G851" s="36"/>
      <c r="H851" s="38"/>
      <c r="I851" s="37"/>
      <c r="J851" s="36"/>
      <c r="K851" s="36"/>
      <c r="L851" s="38"/>
      <c r="M851" s="37"/>
      <c r="N851" s="36"/>
      <c r="O851" s="36"/>
      <c r="P851" s="36"/>
      <c r="Q851" s="36"/>
      <c r="R851" s="36"/>
      <c r="S851" s="36"/>
      <c r="T851" s="38"/>
      <c r="U851" s="38"/>
      <c r="V851" s="37"/>
      <c r="W851" s="71"/>
    </row>
    <row r="852" spans="1:23" ht="15" x14ac:dyDescent="0.2">
      <c r="A852" s="69"/>
      <c r="B852" s="36"/>
      <c r="C852" s="36"/>
      <c r="D852" s="36"/>
      <c r="E852" s="36"/>
      <c r="F852" s="38"/>
      <c r="G852" s="36"/>
      <c r="H852" s="38"/>
      <c r="I852" s="37"/>
      <c r="J852" s="36"/>
      <c r="K852" s="36"/>
      <c r="L852" s="38"/>
      <c r="M852" s="37"/>
      <c r="N852" s="36"/>
      <c r="O852" s="36"/>
      <c r="P852" s="36"/>
      <c r="Q852" s="36"/>
      <c r="R852" s="36"/>
      <c r="S852" s="36"/>
      <c r="T852" s="38"/>
      <c r="U852" s="38"/>
      <c r="V852" s="37"/>
      <c r="W852" s="71"/>
    </row>
    <row r="853" spans="1:23" ht="15" x14ac:dyDescent="0.2">
      <c r="A853" s="69"/>
      <c r="B853" s="36"/>
      <c r="C853" s="36"/>
      <c r="D853" s="36"/>
      <c r="E853" s="36"/>
      <c r="F853" s="38"/>
      <c r="G853" s="36"/>
      <c r="H853" s="38"/>
      <c r="I853" s="37"/>
      <c r="J853" s="36"/>
      <c r="K853" s="36"/>
      <c r="L853" s="38"/>
      <c r="M853" s="37"/>
      <c r="N853" s="36"/>
      <c r="O853" s="36"/>
      <c r="P853" s="36"/>
      <c r="Q853" s="36"/>
      <c r="R853" s="36"/>
      <c r="S853" s="36"/>
      <c r="T853" s="38"/>
      <c r="U853" s="38"/>
      <c r="V853" s="37"/>
      <c r="W853" s="71"/>
    </row>
    <row r="854" spans="1:23" ht="15" x14ac:dyDescent="0.2">
      <c r="A854" s="69"/>
      <c r="B854" s="36"/>
      <c r="C854" s="36"/>
      <c r="D854" s="36"/>
      <c r="E854" s="36"/>
      <c r="F854" s="38"/>
      <c r="G854" s="36"/>
      <c r="H854" s="38"/>
      <c r="I854" s="37"/>
      <c r="J854" s="36"/>
      <c r="K854" s="36"/>
      <c r="L854" s="38"/>
      <c r="M854" s="37"/>
      <c r="N854" s="36"/>
      <c r="O854" s="36"/>
      <c r="P854" s="36"/>
      <c r="Q854" s="36"/>
      <c r="R854" s="36"/>
      <c r="S854" s="36"/>
      <c r="T854" s="38"/>
      <c r="U854" s="38"/>
      <c r="V854" s="37"/>
      <c r="W854" s="71"/>
    </row>
    <row r="855" spans="1:23" ht="15" x14ac:dyDescent="0.2">
      <c r="A855" s="69"/>
      <c r="B855" s="36"/>
      <c r="C855" s="36"/>
      <c r="D855" s="36"/>
      <c r="E855" s="36"/>
      <c r="F855" s="38"/>
      <c r="G855" s="36"/>
      <c r="H855" s="38"/>
      <c r="I855" s="37"/>
      <c r="J855" s="36"/>
      <c r="K855" s="36"/>
      <c r="L855" s="38"/>
      <c r="M855" s="37"/>
      <c r="N855" s="36"/>
      <c r="O855" s="36"/>
      <c r="P855" s="36"/>
      <c r="Q855" s="36"/>
      <c r="R855" s="36"/>
      <c r="S855" s="36"/>
      <c r="T855" s="38"/>
      <c r="U855" s="38"/>
      <c r="V855" s="37"/>
      <c r="W855" s="71"/>
    </row>
    <row r="856" spans="1:23" ht="15" x14ac:dyDescent="0.2">
      <c r="A856" s="69"/>
      <c r="B856" s="36"/>
      <c r="C856" s="36"/>
      <c r="D856" s="36"/>
      <c r="E856" s="36"/>
      <c r="F856" s="38"/>
      <c r="G856" s="36"/>
      <c r="H856" s="38"/>
      <c r="I856" s="37"/>
      <c r="J856" s="36"/>
      <c r="K856" s="36"/>
      <c r="L856" s="38"/>
      <c r="M856" s="37"/>
      <c r="N856" s="36"/>
      <c r="O856" s="36"/>
      <c r="P856" s="36"/>
      <c r="Q856" s="36"/>
      <c r="R856" s="36"/>
      <c r="S856" s="36"/>
      <c r="T856" s="38"/>
      <c r="U856" s="38"/>
      <c r="V856" s="37"/>
      <c r="W856" s="71"/>
    </row>
    <row r="857" spans="1:23" ht="15" x14ac:dyDescent="0.2">
      <c r="A857" s="69"/>
      <c r="B857" s="36"/>
      <c r="C857" s="36"/>
      <c r="D857" s="36"/>
      <c r="E857" s="36"/>
      <c r="F857" s="38"/>
      <c r="G857" s="36"/>
      <c r="H857" s="38"/>
      <c r="I857" s="37"/>
      <c r="J857" s="36"/>
      <c r="K857" s="36"/>
      <c r="L857" s="38"/>
      <c r="M857" s="37"/>
      <c r="N857" s="36"/>
      <c r="O857" s="36"/>
      <c r="P857" s="36"/>
      <c r="Q857" s="36"/>
      <c r="R857" s="36"/>
      <c r="S857" s="36"/>
      <c r="T857" s="38"/>
      <c r="U857" s="38"/>
      <c r="V857" s="37"/>
      <c r="W857" s="71"/>
    </row>
    <row r="858" spans="1:23" ht="15" x14ac:dyDescent="0.2">
      <c r="A858" s="69"/>
      <c r="B858" s="36"/>
      <c r="C858" s="36"/>
      <c r="D858" s="36"/>
      <c r="E858" s="36"/>
      <c r="F858" s="38"/>
      <c r="G858" s="36"/>
      <c r="H858" s="38"/>
      <c r="I858" s="37"/>
      <c r="J858" s="36"/>
      <c r="K858" s="36"/>
      <c r="L858" s="38"/>
      <c r="M858" s="37"/>
      <c r="N858" s="36"/>
      <c r="O858" s="36"/>
      <c r="P858" s="36"/>
      <c r="Q858" s="36"/>
      <c r="R858" s="36"/>
      <c r="S858" s="36"/>
      <c r="T858" s="38"/>
      <c r="U858" s="38"/>
      <c r="V858" s="37"/>
      <c r="W858" s="71"/>
    </row>
    <row r="859" spans="1:23" ht="15" x14ac:dyDescent="0.2">
      <c r="A859" s="69"/>
      <c r="B859" s="36"/>
      <c r="C859" s="36"/>
      <c r="D859" s="36"/>
      <c r="E859" s="36"/>
      <c r="F859" s="38"/>
      <c r="G859" s="36"/>
      <c r="H859" s="38"/>
      <c r="I859" s="37"/>
      <c r="J859" s="36"/>
      <c r="K859" s="36"/>
      <c r="L859" s="38"/>
      <c r="M859" s="37"/>
      <c r="N859" s="36"/>
      <c r="O859" s="36"/>
      <c r="P859" s="36"/>
      <c r="Q859" s="36"/>
      <c r="R859" s="36"/>
      <c r="S859" s="36"/>
      <c r="T859" s="38"/>
      <c r="U859" s="38"/>
      <c r="V859" s="37"/>
      <c r="W859" s="71"/>
    </row>
    <row r="860" spans="1:23" ht="15" x14ac:dyDescent="0.2">
      <c r="A860" s="69"/>
      <c r="B860" s="36"/>
      <c r="C860" s="36"/>
      <c r="D860" s="36"/>
      <c r="E860" s="36"/>
      <c r="F860" s="38"/>
      <c r="G860" s="36"/>
      <c r="H860" s="38"/>
      <c r="I860" s="37"/>
      <c r="J860" s="36"/>
      <c r="K860" s="36"/>
      <c r="L860" s="38"/>
      <c r="M860" s="37"/>
      <c r="N860" s="36"/>
      <c r="O860" s="36"/>
      <c r="P860" s="36"/>
      <c r="Q860" s="36"/>
      <c r="R860" s="36"/>
      <c r="S860" s="36"/>
      <c r="T860" s="38"/>
      <c r="U860" s="38"/>
      <c r="V860" s="37"/>
      <c r="W860" s="71"/>
    </row>
    <row r="861" spans="1:23" ht="15" x14ac:dyDescent="0.2">
      <c r="A861" s="69"/>
      <c r="B861" s="36"/>
      <c r="C861" s="36"/>
      <c r="D861" s="36"/>
      <c r="E861" s="36"/>
      <c r="F861" s="38"/>
      <c r="G861" s="36"/>
      <c r="H861" s="38"/>
      <c r="I861" s="37"/>
      <c r="J861" s="36"/>
      <c r="K861" s="36"/>
      <c r="L861" s="38"/>
      <c r="M861" s="37"/>
      <c r="N861" s="36"/>
      <c r="O861" s="36"/>
      <c r="P861" s="36"/>
      <c r="Q861" s="36"/>
      <c r="R861" s="36"/>
      <c r="S861" s="36"/>
      <c r="T861" s="38"/>
      <c r="U861" s="38"/>
      <c r="V861" s="37"/>
      <c r="W861" s="71"/>
    </row>
    <row r="862" spans="1:23" ht="15" x14ac:dyDescent="0.2">
      <c r="A862" s="69"/>
      <c r="B862" s="36"/>
      <c r="C862" s="36"/>
      <c r="D862" s="36"/>
      <c r="E862" s="36"/>
      <c r="F862" s="38"/>
      <c r="G862" s="36"/>
      <c r="H862" s="38"/>
      <c r="I862" s="37"/>
      <c r="J862" s="36"/>
      <c r="K862" s="36"/>
      <c r="L862" s="38"/>
      <c r="M862" s="37"/>
      <c r="N862" s="36"/>
      <c r="O862" s="36"/>
      <c r="P862" s="36"/>
      <c r="Q862" s="36"/>
      <c r="R862" s="36"/>
      <c r="S862" s="36"/>
      <c r="T862" s="38"/>
      <c r="U862" s="38"/>
      <c r="V862" s="37"/>
      <c r="W862" s="71"/>
    </row>
    <row r="863" spans="1:23" ht="15" x14ac:dyDescent="0.2">
      <c r="A863" s="69"/>
      <c r="B863" s="36"/>
      <c r="C863" s="36"/>
      <c r="D863" s="36"/>
      <c r="E863" s="36"/>
      <c r="F863" s="38"/>
      <c r="G863" s="36"/>
      <c r="H863" s="38"/>
      <c r="I863" s="37"/>
      <c r="J863" s="36"/>
      <c r="K863" s="36"/>
      <c r="L863" s="38"/>
      <c r="M863" s="37"/>
      <c r="N863" s="36"/>
      <c r="O863" s="36"/>
      <c r="P863" s="36"/>
      <c r="Q863" s="36"/>
      <c r="R863" s="36"/>
      <c r="S863" s="36"/>
      <c r="T863" s="38"/>
      <c r="U863" s="38"/>
      <c r="V863" s="37"/>
      <c r="W863" s="71"/>
    </row>
    <row r="864" spans="1:23" ht="15" x14ac:dyDescent="0.2">
      <c r="A864" s="69"/>
      <c r="B864" s="36"/>
      <c r="C864" s="36"/>
      <c r="D864" s="36"/>
      <c r="E864" s="36"/>
      <c r="F864" s="38"/>
      <c r="G864" s="36"/>
      <c r="H864" s="38"/>
      <c r="I864" s="37"/>
      <c r="J864" s="36"/>
      <c r="K864" s="36"/>
      <c r="L864" s="38"/>
      <c r="M864" s="37"/>
      <c r="N864" s="36"/>
      <c r="O864" s="36"/>
      <c r="P864" s="36"/>
      <c r="Q864" s="36"/>
      <c r="R864" s="36"/>
      <c r="S864" s="36"/>
      <c r="T864" s="38"/>
      <c r="U864" s="38"/>
      <c r="V864" s="37"/>
      <c r="W864" s="71"/>
    </row>
    <row r="865" spans="1:23" ht="15" x14ac:dyDescent="0.2">
      <c r="A865" s="69"/>
      <c r="B865" s="36"/>
      <c r="C865" s="36"/>
      <c r="D865" s="36"/>
      <c r="E865" s="36"/>
      <c r="F865" s="38"/>
      <c r="G865" s="36"/>
      <c r="H865" s="38"/>
      <c r="I865" s="37"/>
      <c r="J865" s="36"/>
      <c r="K865" s="36"/>
      <c r="L865" s="38"/>
      <c r="M865" s="37"/>
      <c r="N865" s="36"/>
      <c r="O865" s="36"/>
      <c r="P865" s="36"/>
      <c r="Q865" s="36"/>
      <c r="R865" s="36"/>
      <c r="S865" s="36"/>
      <c r="T865" s="38"/>
      <c r="U865" s="38"/>
      <c r="V865" s="37"/>
      <c r="W865" s="71"/>
    </row>
    <row r="866" spans="1:23" ht="15" x14ac:dyDescent="0.2">
      <c r="A866" s="69"/>
      <c r="B866" s="36"/>
      <c r="C866" s="36"/>
      <c r="D866" s="36"/>
      <c r="E866" s="36"/>
      <c r="F866" s="38"/>
      <c r="G866" s="36"/>
      <c r="H866" s="38"/>
      <c r="I866" s="37"/>
      <c r="J866" s="36"/>
      <c r="K866" s="36"/>
      <c r="L866" s="38"/>
      <c r="M866" s="37"/>
      <c r="N866" s="36"/>
      <c r="O866" s="36"/>
      <c r="P866" s="36"/>
      <c r="Q866" s="36"/>
      <c r="R866" s="36"/>
      <c r="S866" s="36"/>
      <c r="T866" s="38"/>
      <c r="U866" s="38"/>
      <c r="V866" s="37"/>
      <c r="W866" s="71"/>
    </row>
    <row r="867" spans="1:23" ht="15" x14ac:dyDescent="0.2">
      <c r="A867" s="69"/>
      <c r="B867" s="36"/>
      <c r="C867" s="36"/>
      <c r="D867" s="36"/>
      <c r="E867" s="36"/>
      <c r="F867" s="38"/>
      <c r="G867" s="36"/>
      <c r="H867" s="38"/>
      <c r="I867" s="37"/>
      <c r="J867" s="36"/>
      <c r="K867" s="36"/>
      <c r="L867" s="38"/>
      <c r="M867" s="37"/>
      <c r="N867" s="36"/>
      <c r="O867" s="36"/>
      <c r="P867" s="36"/>
      <c r="Q867" s="36"/>
      <c r="R867" s="36"/>
      <c r="S867" s="36"/>
      <c r="T867" s="38"/>
      <c r="U867" s="38"/>
      <c r="V867" s="37"/>
      <c r="W867" s="71"/>
    </row>
    <row r="868" spans="1:23" ht="15" x14ac:dyDescent="0.2">
      <c r="A868" s="69"/>
      <c r="B868" s="36"/>
      <c r="C868" s="36"/>
      <c r="D868" s="36"/>
      <c r="E868" s="36"/>
      <c r="F868" s="38"/>
      <c r="G868" s="36"/>
      <c r="H868" s="38"/>
      <c r="I868" s="37"/>
      <c r="J868" s="36"/>
      <c r="K868" s="36"/>
      <c r="L868" s="38"/>
      <c r="M868" s="37"/>
      <c r="N868" s="36"/>
      <c r="O868" s="36"/>
      <c r="P868" s="36"/>
      <c r="Q868" s="36"/>
      <c r="R868" s="36"/>
      <c r="S868" s="36"/>
      <c r="T868" s="38"/>
      <c r="U868" s="38"/>
      <c r="V868" s="37"/>
      <c r="W868" s="71"/>
    </row>
    <row r="869" spans="1:23" ht="15" x14ac:dyDescent="0.2">
      <c r="A869" s="69"/>
      <c r="B869" s="36"/>
      <c r="C869" s="36"/>
      <c r="D869" s="36"/>
      <c r="E869" s="36"/>
      <c r="F869" s="38"/>
      <c r="G869" s="36"/>
      <c r="H869" s="38"/>
      <c r="I869" s="37"/>
      <c r="J869" s="36"/>
      <c r="K869" s="36"/>
      <c r="L869" s="38"/>
      <c r="M869" s="37"/>
      <c r="N869" s="36"/>
      <c r="O869" s="36"/>
      <c r="P869" s="36"/>
      <c r="Q869" s="36"/>
      <c r="R869" s="36"/>
      <c r="S869" s="36"/>
      <c r="T869" s="38"/>
      <c r="U869" s="38"/>
      <c r="V869" s="37"/>
      <c r="W869" s="71"/>
    </row>
    <row r="870" spans="1:23" ht="15" x14ac:dyDescent="0.2">
      <c r="A870" s="69"/>
      <c r="B870" s="36"/>
      <c r="C870" s="36"/>
      <c r="D870" s="36"/>
      <c r="E870" s="36"/>
      <c r="F870" s="38"/>
      <c r="G870" s="36"/>
      <c r="H870" s="38"/>
      <c r="I870" s="37"/>
      <c r="J870" s="36"/>
      <c r="K870" s="36"/>
      <c r="L870" s="38"/>
      <c r="M870" s="37"/>
      <c r="N870" s="36"/>
      <c r="O870" s="36"/>
      <c r="P870" s="36"/>
      <c r="Q870" s="36"/>
      <c r="R870" s="36"/>
      <c r="S870" s="36"/>
      <c r="T870" s="38"/>
      <c r="U870" s="38"/>
      <c r="V870" s="37"/>
      <c r="W870" s="71"/>
    </row>
    <row r="871" spans="1:23" ht="15" x14ac:dyDescent="0.2">
      <c r="A871" s="69"/>
      <c r="B871" s="36"/>
      <c r="C871" s="36"/>
      <c r="D871" s="36"/>
      <c r="E871" s="36"/>
      <c r="F871" s="38"/>
      <c r="G871" s="36"/>
      <c r="H871" s="38"/>
      <c r="I871" s="37"/>
      <c r="J871" s="36"/>
      <c r="K871" s="36"/>
      <c r="L871" s="38"/>
      <c r="M871" s="37"/>
      <c r="N871" s="36"/>
      <c r="O871" s="36"/>
      <c r="P871" s="36"/>
      <c r="Q871" s="36"/>
      <c r="R871" s="36"/>
      <c r="S871" s="36"/>
      <c r="T871" s="38"/>
      <c r="U871" s="38"/>
      <c r="V871" s="37"/>
      <c r="W871" s="71"/>
    </row>
    <row r="872" spans="1:23" ht="15" x14ac:dyDescent="0.2">
      <c r="A872" s="69"/>
      <c r="B872" s="36"/>
      <c r="C872" s="36"/>
      <c r="D872" s="36"/>
      <c r="E872" s="36"/>
      <c r="F872" s="38"/>
      <c r="G872" s="36"/>
      <c r="H872" s="38"/>
      <c r="I872" s="37"/>
      <c r="J872" s="36"/>
      <c r="K872" s="36"/>
      <c r="L872" s="38"/>
      <c r="M872" s="37"/>
      <c r="N872" s="36"/>
      <c r="O872" s="36"/>
      <c r="P872" s="36"/>
      <c r="Q872" s="36"/>
      <c r="R872" s="36"/>
      <c r="S872" s="36"/>
      <c r="T872" s="38"/>
      <c r="U872" s="38"/>
      <c r="V872" s="37"/>
      <c r="W872" s="71"/>
    </row>
    <row r="873" spans="1:23" ht="15" x14ac:dyDescent="0.2">
      <c r="A873" s="69"/>
      <c r="B873" s="36"/>
      <c r="C873" s="36"/>
      <c r="D873" s="36"/>
      <c r="E873" s="36"/>
      <c r="F873" s="38"/>
      <c r="G873" s="36"/>
      <c r="H873" s="38"/>
      <c r="I873" s="37"/>
      <c r="J873" s="36"/>
      <c r="K873" s="36"/>
      <c r="L873" s="38"/>
      <c r="M873" s="37"/>
      <c r="N873" s="36"/>
      <c r="O873" s="36"/>
      <c r="P873" s="36"/>
      <c r="Q873" s="36"/>
      <c r="R873" s="36"/>
      <c r="S873" s="36"/>
      <c r="T873" s="38"/>
      <c r="U873" s="38"/>
      <c r="V873" s="37"/>
      <c r="W873" s="71"/>
    </row>
    <row r="874" spans="1:23" ht="15" x14ac:dyDescent="0.2">
      <c r="A874" s="69"/>
      <c r="B874" s="36"/>
      <c r="C874" s="36"/>
      <c r="D874" s="36"/>
      <c r="E874" s="36"/>
      <c r="F874" s="38"/>
      <c r="G874" s="36"/>
      <c r="H874" s="38"/>
      <c r="I874" s="37"/>
      <c r="J874" s="36"/>
      <c r="K874" s="36"/>
      <c r="L874" s="38"/>
      <c r="M874" s="37"/>
      <c r="N874" s="36"/>
      <c r="O874" s="36"/>
      <c r="P874" s="36"/>
      <c r="Q874" s="36"/>
      <c r="R874" s="36"/>
      <c r="S874" s="36"/>
      <c r="T874" s="38"/>
      <c r="U874" s="38"/>
      <c r="V874" s="37"/>
      <c r="W874" s="71"/>
    </row>
    <row r="875" spans="1:23" ht="15" x14ac:dyDescent="0.2">
      <c r="A875" s="69"/>
      <c r="B875" s="36"/>
      <c r="C875" s="36"/>
      <c r="D875" s="36"/>
      <c r="E875" s="36"/>
      <c r="F875" s="38"/>
      <c r="G875" s="36"/>
      <c r="H875" s="38"/>
      <c r="I875" s="37"/>
      <c r="J875" s="36"/>
      <c r="K875" s="36"/>
      <c r="L875" s="38"/>
      <c r="M875" s="37"/>
      <c r="N875" s="36"/>
      <c r="O875" s="36"/>
      <c r="P875" s="36"/>
      <c r="Q875" s="36"/>
      <c r="R875" s="36"/>
      <c r="S875" s="36"/>
      <c r="T875" s="38"/>
      <c r="U875" s="38"/>
      <c r="V875" s="37"/>
      <c r="W875" s="71"/>
    </row>
    <row r="876" spans="1:23" ht="15" x14ac:dyDescent="0.2">
      <c r="A876" s="69"/>
      <c r="B876" s="36"/>
      <c r="C876" s="36"/>
      <c r="D876" s="36"/>
      <c r="E876" s="36"/>
      <c r="F876" s="38"/>
      <c r="G876" s="36"/>
      <c r="H876" s="38"/>
      <c r="I876" s="37"/>
      <c r="J876" s="36"/>
      <c r="K876" s="36"/>
      <c r="L876" s="38"/>
      <c r="M876" s="37"/>
      <c r="N876" s="36"/>
      <c r="O876" s="36"/>
      <c r="P876" s="36"/>
      <c r="Q876" s="36"/>
      <c r="R876" s="36"/>
      <c r="S876" s="36"/>
      <c r="T876" s="38"/>
      <c r="U876" s="38"/>
      <c r="V876" s="37"/>
      <c r="W876" s="71"/>
    </row>
    <row r="877" spans="1:23" ht="15" x14ac:dyDescent="0.2">
      <c r="A877" s="69"/>
      <c r="B877" s="36"/>
      <c r="C877" s="36"/>
      <c r="D877" s="36"/>
      <c r="E877" s="36"/>
      <c r="F877" s="38"/>
      <c r="G877" s="36"/>
      <c r="H877" s="38"/>
      <c r="I877" s="37"/>
      <c r="J877" s="36"/>
      <c r="K877" s="36"/>
      <c r="L877" s="38"/>
      <c r="M877" s="37"/>
      <c r="N877" s="36"/>
      <c r="O877" s="36"/>
      <c r="P877" s="36"/>
      <c r="Q877" s="36"/>
      <c r="R877" s="36"/>
      <c r="S877" s="36"/>
      <c r="T877" s="38"/>
      <c r="U877" s="38"/>
      <c r="V877" s="37"/>
      <c r="W877" s="71"/>
    </row>
    <row r="878" spans="1:23" ht="15" x14ac:dyDescent="0.2">
      <c r="A878" s="69"/>
      <c r="B878" s="36"/>
      <c r="C878" s="36"/>
      <c r="D878" s="36"/>
      <c r="E878" s="36"/>
      <c r="F878" s="38"/>
      <c r="G878" s="36"/>
      <c r="H878" s="38"/>
      <c r="I878" s="37"/>
      <c r="J878" s="36"/>
      <c r="K878" s="36"/>
      <c r="L878" s="38"/>
      <c r="M878" s="37"/>
      <c r="N878" s="36"/>
      <c r="O878" s="36"/>
      <c r="P878" s="36"/>
      <c r="Q878" s="36"/>
      <c r="R878" s="36"/>
      <c r="S878" s="36"/>
      <c r="T878" s="38"/>
      <c r="U878" s="38"/>
      <c r="V878" s="37"/>
      <c r="W878" s="71"/>
    </row>
    <row r="879" spans="1:23" ht="15" x14ac:dyDescent="0.2">
      <c r="A879" s="69"/>
      <c r="B879" s="36"/>
      <c r="C879" s="36"/>
      <c r="D879" s="36"/>
      <c r="E879" s="36"/>
      <c r="F879" s="38"/>
      <c r="G879" s="36"/>
      <c r="H879" s="38"/>
      <c r="I879" s="37"/>
      <c r="J879" s="36"/>
      <c r="K879" s="36"/>
      <c r="L879" s="38"/>
      <c r="M879" s="37"/>
      <c r="N879" s="36"/>
      <c r="O879" s="36"/>
      <c r="P879" s="36"/>
      <c r="Q879" s="36"/>
      <c r="R879" s="36"/>
      <c r="S879" s="36"/>
      <c r="T879" s="38"/>
      <c r="U879" s="38"/>
      <c r="V879" s="37"/>
      <c r="W879" s="71"/>
    </row>
    <row r="880" spans="1:23" ht="15" x14ac:dyDescent="0.2">
      <c r="A880" s="69"/>
      <c r="B880" s="36"/>
      <c r="C880" s="36"/>
      <c r="D880" s="36"/>
      <c r="E880" s="36"/>
      <c r="F880" s="38"/>
      <c r="G880" s="36"/>
      <c r="H880" s="38"/>
      <c r="I880" s="37"/>
      <c r="J880" s="36"/>
      <c r="K880" s="36"/>
      <c r="L880" s="38"/>
      <c r="M880" s="37"/>
      <c r="N880" s="36"/>
      <c r="O880" s="36"/>
      <c r="P880" s="36"/>
      <c r="Q880" s="36"/>
      <c r="R880" s="36"/>
      <c r="S880" s="36"/>
      <c r="T880" s="38"/>
      <c r="U880" s="38"/>
      <c r="V880" s="37"/>
      <c r="W880" s="71"/>
    </row>
    <row r="881" spans="1:23" ht="15" x14ac:dyDescent="0.2">
      <c r="A881" s="69"/>
      <c r="B881" s="36"/>
      <c r="C881" s="36"/>
      <c r="D881" s="36"/>
      <c r="E881" s="36"/>
      <c r="F881" s="38"/>
      <c r="G881" s="36"/>
      <c r="H881" s="38"/>
      <c r="I881" s="37"/>
      <c r="J881" s="36"/>
      <c r="K881" s="36"/>
      <c r="L881" s="38"/>
      <c r="M881" s="37"/>
      <c r="N881" s="36"/>
      <c r="O881" s="36"/>
      <c r="P881" s="36"/>
      <c r="Q881" s="36"/>
      <c r="R881" s="36"/>
      <c r="S881" s="36"/>
      <c r="T881" s="38"/>
      <c r="U881" s="38"/>
      <c r="V881" s="37"/>
      <c r="W881" s="71"/>
    </row>
    <row r="882" spans="1:23" ht="15" x14ac:dyDescent="0.2">
      <c r="A882" s="69"/>
      <c r="B882" s="36"/>
      <c r="C882" s="36"/>
      <c r="D882" s="36"/>
      <c r="E882" s="36"/>
      <c r="F882" s="38"/>
      <c r="G882" s="36"/>
      <c r="H882" s="38"/>
      <c r="I882" s="37"/>
      <c r="J882" s="36"/>
      <c r="K882" s="36"/>
      <c r="L882" s="38"/>
      <c r="M882" s="37"/>
      <c r="N882" s="36"/>
      <c r="O882" s="36"/>
      <c r="P882" s="36"/>
      <c r="Q882" s="36"/>
      <c r="R882" s="36"/>
      <c r="S882" s="36"/>
      <c r="T882" s="38"/>
      <c r="U882" s="38"/>
      <c r="V882" s="37"/>
      <c r="W882" s="71"/>
    </row>
    <row r="883" spans="1:23" ht="15" x14ac:dyDescent="0.2">
      <c r="A883" s="69"/>
      <c r="B883" s="36"/>
      <c r="C883" s="36"/>
      <c r="D883" s="36"/>
      <c r="E883" s="36"/>
      <c r="F883" s="38"/>
      <c r="G883" s="36"/>
      <c r="H883" s="38"/>
      <c r="I883" s="37"/>
      <c r="J883" s="36"/>
      <c r="K883" s="36"/>
      <c r="L883" s="38"/>
      <c r="M883" s="37"/>
      <c r="N883" s="36"/>
      <c r="O883" s="36"/>
      <c r="P883" s="36"/>
      <c r="Q883" s="36"/>
      <c r="R883" s="36"/>
      <c r="S883" s="36"/>
      <c r="T883" s="38"/>
      <c r="U883" s="38"/>
      <c r="V883" s="37"/>
      <c r="W883" s="71"/>
    </row>
    <row r="884" spans="1:23" ht="15" x14ac:dyDescent="0.2">
      <c r="A884" s="69"/>
      <c r="B884" s="36"/>
      <c r="C884" s="36"/>
      <c r="D884" s="36"/>
      <c r="E884" s="36"/>
      <c r="F884" s="38"/>
      <c r="G884" s="36"/>
      <c r="H884" s="38"/>
      <c r="I884" s="37"/>
      <c r="J884" s="36"/>
      <c r="K884" s="36"/>
      <c r="L884" s="38"/>
      <c r="M884" s="37"/>
      <c r="N884" s="36"/>
      <c r="O884" s="36"/>
      <c r="P884" s="36"/>
      <c r="Q884" s="36"/>
      <c r="R884" s="36"/>
      <c r="S884" s="36"/>
      <c r="T884" s="38"/>
      <c r="U884" s="38"/>
      <c r="V884" s="37"/>
      <c r="W884" s="71"/>
    </row>
    <row r="885" spans="1:23" ht="15" x14ac:dyDescent="0.2">
      <c r="A885" s="69"/>
      <c r="B885" s="36"/>
      <c r="C885" s="36"/>
      <c r="D885" s="36"/>
      <c r="E885" s="36"/>
      <c r="F885" s="38"/>
      <c r="G885" s="36"/>
      <c r="H885" s="38"/>
      <c r="I885" s="37"/>
      <c r="J885" s="36"/>
      <c r="K885" s="36"/>
      <c r="L885" s="38"/>
      <c r="M885" s="37"/>
      <c r="N885" s="36"/>
      <c r="O885" s="36"/>
      <c r="P885" s="36"/>
      <c r="Q885" s="36"/>
      <c r="R885" s="36"/>
      <c r="S885" s="36"/>
      <c r="T885" s="38"/>
      <c r="U885" s="38"/>
      <c r="V885" s="37"/>
      <c r="W885" s="71"/>
    </row>
    <row r="886" spans="1:23" ht="15" x14ac:dyDescent="0.2">
      <c r="A886" s="69"/>
      <c r="B886" s="36"/>
      <c r="C886" s="36"/>
      <c r="D886" s="36"/>
      <c r="E886" s="36"/>
      <c r="F886" s="38"/>
      <c r="G886" s="36"/>
      <c r="H886" s="38"/>
      <c r="I886" s="37"/>
      <c r="J886" s="36"/>
      <c r="K886" s="36"/>
      <c r="L886" s="38"/>
      <c r="M886" s="37"/>
      <c r="N886" s="36"/>
      <c r="O886" s="36"/>
      <c r="P886" s="36"/>
      <c r="Q886" s="36"/>
      <c r="R886" s="36"/>
      <c r="S886" s="36"/>
      <c r="T886" s="38"/>
      <c r="U886" s="38"/>
      <c r="V886" s="37"/>
      <c r="W886" s="71"/>
    </row>
    <row r="887" spans="1:23" ht="15" x14ac:dyDescent="0.2">
      <c r="A887" s="69"/>
      <c r="B887" s="36"/>
      <c r="C887" s="36"/>
      <c r="D887" s="36"/>
      <c r="E887" s="36"/>
      <c r="F887" s="38"/>
      <c r="G887" s="36"/>
      <c r="H887" s="38"/>
      <c r="I887" s="37"/>
      <c r="J887" s="36"/>
      <c r="K887" s="36"/>
      <c r="L887" s="38"/>
      <c r="M887" s="37"/>
      <c r="N887" s="36"/>
      <c r="O887" s="36"/>
      <c r="P887" s="36"/>
      <c r="Q887" s="36"/>
      <c r="R887" s="36"/>
      <c r="S887" s="36"/>
      <c r="T887" s="38"/>
      <c r="U887" s="38"/>
      <c r="V887" s="37"/>
      <c r="W887" s="71"/>
    </row>
    <row r="888" spans="1:23" ht="15" x14ac:dyDescent="0.2">
      <c r="A888" s="69"/>
      <c r="B888" s="36"/>
      <c r="C888" s="36"/>
      <c r="D888" s="36"/>
      <c r="E888" s="36"/>
      <c r="F888" s="38"/>
      <c r="G888" s="36"/>
      <c r="H888" s="38"/>
      <c r="I888" s="37"/>
      <c r="J888" s="36"/>
      <c r="K888" s="36"/>
      <c r="L888" s="38"/>
      <c r="M888" s="37"/>
      <c r="N888" s="36"/>
      <c r="O888" s="36"/>
      <c r="P888" s="36"/>
      <c r="Q888" s="36"/>
      <c r="R888" s="36"/>
      <c r="S888" s="36"/>
      <c r="T888" s="38"/>
      <c r="U888" s="38"/>
      <c r="V888" s="37"/>
      <c r="W888" s="71"/>
    </row>
    <row r="889" spans="1:23" ht="15" x14ac:dyDescent="0.2">
      <c r="A889" s="69"/>
      <c r="B889" s="36"/>
      <c r="C889" s="36"/>
      <c r="D889" s="36"/>
      <c r="E889" s="36"/>
      <c r="F889" s="38"/>
      <c r="G889" s="36"/>
      <c r="H889" s="38"/>
      <c r="I889" s="37"/>
      <c r="J889" s="36"/>
      <c r="K889" s="36"/>
      <c r="L889" s="38"/>
      <c r="M889" s="37"/>
      <c r="N889" s="36"/>
      <c r="O889" s="36"/>
      <c r="P889" s="36"/>
      <c r="Q889" s="36"/>
      <c r="R889" s="36"/>
      <c r="S889" s="36"/>
      <c r="T889" s="38"/>
      <c r="U889" s="38"/>
      <c r="V889" s="37"/>
      <c r="W889" s="71"/>
    </row>
    <row r="890" spans="1:23" ht="15" x14ac:dyDescent="0.2">
      <c r="A890" s="69"/>
      <c r="B890" s="36"/>
      <c r="C890" s="36"/>
      <c r="D890" s="36"/>
      <c r="E890" s="36"/>
      <c r="F890" s="38"/>
      <c r="G890" s="36"/>
      <c r="H890" s="38"/>
      <c r="I890" s="37"/>
      <c r="J890" s="36"/>
      <c r="K890" s="36"/>
      <c r="L890" s="38"/>
      <c r="M890" s="37"/>
      <c r="N890" s="36"/>
      <c r="O890" s="36"/>
      <c r="P890" s="36"/>
      <c r="Q890" s="36"/>
      <c r="R890" s="36"/>
      <c r="S890" s="36"/>
      <c r="T890" s="38"/>
      <c r="U890" s="38"/>
      <c r="V890" s="37"/>
      <c r="W890" s="71"/>
    </row>
    <row r="891" spans="1:23" ht="15" x14ac:dyDescent="0.2">
      <c r="A891" s="69"/>
      <c r="B891" s="36"/>
      <c r="C891" s="36"/>
      <c r="D891" s="36"/>
      <c r="E891" s="36"/>
      <c r="F891" s="38"/>
      <c r="G891" s="36"/>
      <c r="H891" s="38"/>
      <c r="I891" s="37"/>
      <c r="J891" s="36"/>
      <c r="K891" s="36"/>
      <c r="L891" s="38"/>
      <c r="M891" s="37"/>
      <c r="N891" s="36"/>
      <c r="O891" s="36"/>
      <c r="P891" s="36"/>
      <c r="Q891" s="36"/>
      <c r="R891" s="36"/>
      <c r="S891" s="36"/>
      <c r="T891" s="38"/>
      <c r="U891" s="38"/>
      <c r="V891" s="37"/>
      <c r="W891" s="71"/>
    </row>
    <row r="892" spans="1:23" ht="15" x14ac:dyDescent="0.2">
      <c r="A892" s="69"/>
      <c r="B892" s="36"/>
      <c r="C892" s="36"/>
      <c r="D892" s="36"/>
      <c r="E892" s="36"/>
      <c r="F892" s="38"/>
      <c r="G892" s="36"/>
      <c r="H892" s="38"/>
      <c r="I892" s="37"/>
      <c r="J892" s="36"/>
      <c r="K892" s="36"/>
      <c r="L892" s="38"/>
      <c r="M892" s="37"/>
      <c r="N892" s="36"/>
      <c r="O892" s="36"/>
      <c r="P892" s="36"/>
      <c r="Q892" s="36"/>
      <c r="R892" s="36"/>
      <c r="S892" s="36"/>
      <c r="T892" s="38"/>
      <c r="U892" s="38"/>
      <c r="V892" s="37"/>
      <c r="W892" s="71"/>
    </row>
    <row r="893" spans="1:23" ht="15" x14ac:dyDescent="0.2">
      <c r="A893" s="69"/>
      <c r="B893" s="36"/>
      <c r="C893" s="36"/>
      <c r="D893" s="36"/>
      <c r="E893" s="36"/>
      <c r="F893" s="38"/>
      <c r="G893" s="36"/>
      <c r="H893" s="38"/>
      <c r="I893" s="37"/>
      <c r="J893" s="36"/>
      <c r="K893" s="36"/>
      <c r="L893" s="38"/>
      <c r="M893" s="37"/>
      <c r="N893" s="36"/>
      <c r="O893" s="36"/>
      <c r="P893" s="36"/>
      <c r="Q893" s="36"/>
      <c r="R893" s="36"/>
      <c r="S893" s="36"/>
      <c r="T893" s="38"/>
      <c r="U893" s="38"/>
      <c r="V893" s="37"/>
      <c r="W893" s="71"/>
    </row>
    <row r="894" spans="1:23" ht="15" x14ac:dyDescent="0.2">
      <c r="A894" s="69"/>
      <c r="B894" s="36"/>
      <c r="C894" s="36"/>
      <c r="D894" s="36"/>
      <c r="E894" s="36"/>
      <c r="F894" s="38"/>
      <c r="G894" s="36"/>
      <c r="H894" s="38"/>
      <c r="I894" s="37"/>
      <c r="J894" s="36"/>
      <c r="K894" s="36"/>
      <c r="L894" s="38"/>
      <c r="M894" s="37"/>
      <c r="N894" s="36"/>
      <c r="O894" s="36"/>
      <c r="P894" s="36"/>
      <c r="Q894" s="36"/>
      <c r="R894" s="36"/>
      <c r="S894" s="36"/>
      <c r="T894" s="38"/>
      <c r="U894" s="38"/>
      <c r="V894" s="37"/>
      <c r="W894" s="71"/>
    </row>
    <row r="895" spans="1:23" ht="15" x14ac:dyDescent="0.2">
      <c r="A895" s="69"/>
      <c r="B895" s="36"/>
      <c r="C895" s="36"/>
      <c r="D895" s="36"/>
      <c r="E895" s="36"/>
      <c r="F895" s="38"/>
      <c r="G895" s="36"/>
      <c r="H895" s="38"/>
      <c r="I895" s="37"/>
      <c r="J895" s="36"/>
      <c r="K895" s="36"/>
      <c r="L895" s="38"/>
      <c r="M895" s="37"/>
      <c r="N895" s="36"/>
      <c r="O895" s="36"/>
      <c r="P895" s="36"/>
      <c r="Q895" s="36"/>
      <c r="R895" s="36"/>
      <c r="S895" s="36"/>
      <c r="T895" s="38"/>
      <c r="U895" s="38"/>
      <c r="V895" s="37"/>
      <c r="W895" s="71"/>
    </row>
    <row r="896" spans="1:23" ht="15" x14ac:dyDescent="0.2">
      <c r="A896" s="69"/>
      <c r="B896" s="36"/>
      <c r="C896" s="36"/>
      <c r="D896" s="36"/>
      <c r="E896" s="36"/>
      <c r="F896" s="38"/>
      <c r="G896" s="36"/>
      <c r="H896" s="38"/>
      <c r="I896" s="37"/>
      <c r="J896" s="36"/>
      <c r="K896" s="36"/>
      <c r="L896" s="38"/>
      <c r="M896" s="37"/>
      <c r="N896" s="36"/>
      <c r="O896" s="36"/>
      <c r="P896" s="36"/>
      <c r="Q896" s="36"/>
      <c r="R896" s="36"/>
      <c r="S896" s="36"/>
      <c r="T896" s="38"/>
      <c r="U896" s="38"/>
      <c r="V896" s="37"/>
      <c r="W896" s="71"/>
    </row>
    <row r="897" spans="1:23" ht="15" x14ac:dyDescent="0.2">
      <c r="A897" s="69"/>
      <c r="B897" s="36"/>
      <c r="C897" s="36"/>
      <c r="D897" s="36"/>
      <c r="E897" s="36"/>
      <c r="F897" s="38"/>
      <c r="G897" s="36"/>
      <c r="H897" s="38"/>
      <c r="I897" s="37"/>
      <c r="J897" s="36"/>
      <c r="K897" s="36"/>
      <c r="L897" s="38"/>
      <c r="M897" s="37"/>
      <c r="N897" s="36"/>
      <c r="O897" s="36"/>
      <c r="P897" s="36"/>
      <c r="Q897" s="36"/>
      <c r="R897" s="36"/>
      <c r="S897" s="36"/>
      <c r="T897" s="38"/>
      <c r="U897" s="38"/>
      <c r="V897" s="37"/>
      <c r="W897" s="71"/>
    </row>
    <row r="898" spans="1:23" ht="15" x14ac:dyDescent="0.2">
      <c r="A898" s="69"/>
      <c r="B898" s="36"/>
      <c r="C898" s="36"/>
      <c r="D898" s="36"/>
      <c r="E898" s="36"/>
      <c r="F898" s="38"/>
      <c r="G898" s="36"/>
      <c r="H898" s="38"/>
      <c r="I898" s="37"/>
      <c r="J898" s="36"/>
      <c r="K898" s="36"/>
      <c r="L898" s="38"/>
      <c r="M898" s="37"/>
      <c r="N898" s="36"/>
      <c r="O898" s="36"/>
      <c r="P898" s="36"/>
      <c r="Q898" s="36"/>
      <c r="R898" s="36"/>
      <c r="S898" s="36"/>
      <c r="T898" s="38"/>
      <c r="U898" s="38"/>
      <c r="V898" s="37"/>
      <c r="W898" s="71"/>
    </row>
    <row r="899" spans="1:23" ht="15" x14ac:dyDescent="0.2">
      <c r="A899" s="69"/>
      <c r="B899" s="36"/>
      <c r="C899" s="36"/>
      <c r="D899" s="36"/>
      <c r="E899" s="36"/>
      <c r="F899" s="38"/>
      <c r="G899" s="36"/>
      <c r="H899" s="38"/>
      <c r="I899" s="37"/>
      <c r="J899" s="36"/>
      <c r="K899" s="36"/>
      <c r="L899" s="38"/>
      <c r="M899" s="37"/>
      <c r="N899" s="36"/>
      <c r="O899" s="36"/>
      <c r="P899" s="36"/>
      <c r="Q899" s="36"/>
      <c r="R899" s="36"/>
      <c r="S899" s="36"/>
      <c r="T899" s="38"/>
      <c r="U899" s="38"/>
      <c r="V899" s="37"/>
      <c r="W899" s="71"/>
    </row>
    <row r="900" spans="1:23" ht="15" x14ac:dyDescent="0.2">
      <c r="A900" s="69"/>
      <c r="B900" s="36"/>
      <c r="C900" s="36"/>
      <c r="D900" s="36"/>
      <c r="E900" s="36"/>
      <c r="F900" s="38"/>
      <c r="G900" s="36"/>
      <c r="H900" s="38"/>
      <c r="I900" s="37"/>
      <c r="J900" s="36"/>
      <c r="K900" s="36"/>
      <c r="L900" s="38"/>
      <c r="M900" s="37"/>
      <c r="N900" s="36"/>
      <c r="O900" s="36"/>
      <c r="P900" s="36"/>
      <c r="Q900" s="36"/>
      <c r="R900" s="36"/>
      <c r="S900" s="36"/>
      <c r="T900" s="38"/>
      <c r="U900" s="38"/>
      <c r="V900" s="37"/>
      <c r="W900" s="71"/>
    </row>
    <row r="901" spans="1:23" ht="15" x14ac:dyDescent="0.2">
      <c r="A901" s="69"/>
      <c r="B901" s="36"/>
      <c r="C901" s="36"/>
      <c r="D901" s="36"/>
      <c r="E901" s="36"/>
      <c r="F901" s="38"/>
      <c r="G901" s="36"/>
      <c r="H901" s="38"/>
      <c r="I901" s="37"/>
      <c r="J901" s="36"/>
      <c r="K901" s="36"/>
      <c r="L901" s="38"/>
      <c r="M901" s="37"/>
      <c r="N901" s="36"/>
      <c r="O901" s="36"/>
      <c r="P901" s="36"/>
      <c r="Q901" s="36"/>
      <c r="R901" s="36"/>
      <c r="S901" s="36"/>
      <c r="T901" s="38"/>
      <c r="U901" s="38"/>
      <c r="V901" s="37"/>
      <c r="W901" s="71"/>
    </row>
    <row r="902" spans="1:23" ht="15" x14ac:dyDescent="0.2">
      <c r="A902" s="69"/>
      <c r="B902" s="36"/>
      <c r="C902" s="36"/>
      <c r="D902" s="36"/>
      <c r="E902" s="36"/>
      <c r="F902" s="38"/>
      <c r="G902" s="36"/>
      <c r="H902" s="38"/>
      <c r="I902" s="37"/>
      <c r="J902" s="36"/>
      <c r="K902" s="36"/>
      <c r="L902" s="38"/>
      <c r="M902" s="37"/>
      <c r="N902" s="36"/>
      <c r="O902" s="36"/>
      <c r="P902" s="36"/>
      <c r="Q902" s="36"/>
      <c r="R902" s="36"/>
      <c r="S902" s="36"/>
      <c r="T902" s="38"/>
      <c r="U902" s="38"/>
      <c r="V902" s="37"/>
      <c r="W902" s="71"/>
    </row>
    <row r="903" spans="1:23" ht="15" x14ac:dyDescent="0.2">
      <c r="A903" s="69"/>
      <c r="B903" s="36"/>
      <c r="C903" s="36"/>
      <c r="D903" s="36"/>
      <c r="E903" s="36"/>
      <c r="F903" s="38"/>
      <c r="G903" s="36"/>
      <c r="H903" s="38"/>
      <c r="I903" s="37"/>
      <c r="J903" s="36"/>
      <c r="K903" s="36"/>
      <c r="L903" s="38"/>
      <c r="M903" s="37"/>
      <c r="N903" s="36"/>
      <c r="O903" s="36"/>
      <c r="P903" s="36"/>
      <c r="Q903" s="36"/>
      <c r="R903" s="36"/>
      <c r="S903" s="36"/>
      <c r="T903" s="38"/>
      <c r="U903" s="38"/>
      <c r="V903" s="37"/>
      <c r="W903" s="71"/>
    </row>
    <row r="904" spans="1:23" ht="15" x14ac:dyDescent="0.2">
      <c r="A904" s="69"/>
      <c r="B904" s="36"/>
      <c r="C904" s="36"/>
      <c r="D904" s="36"/>
      <c r="E904" s="36"/>
      <c r="F904" s="38"/>
      <c r="G904" s="36"/>
      <c r="H904" s="38"/>
      <c r="I904" s="37"/>
      <c r="J904" s="36"/>
      <c r="K904" s="36"/>
      <c r="L904" s="38"/>
      <c r="M904" s="37"/>
      <c r="N904" s="36"/>
      <c r="O904" s="36"/>
      <c r="P904" s="36"/>
      <c r="Q904" s="36"/>
      <c r="R904" s="36"/>
      <c r="S904" s="36"/>
      <c r="T904" s="38"/>
      <c r="U904" s="38"/>
      <c r="V904" s="37"/>
      <c r="W904" s="71"/>
    </row>
    <row r="905" spans="1:23" ht="15" x14ac:dyDescent="0.2">
      <c r="A905" s="69"/>
      <c r="B905" s="36"/>
      <c r="C905" s="36"/>
      <c r="D905" s="36"/>
      <c r="E905" s="36"/>
      <c r="F905" s="38"/>
      <c r="G905" s="36"/>
      <c r="H905" s="38"/>
      <c r="I905" s="37"/>
      <c r="J905" s="36"/>
      <c r="K905" s="36"/>
      <c r="L905" s="38"/>
      <c r="M905" s="37"/>
      <c r="N905" s="36"/>
      <c r="O905" s="36"/>
      <c r="P905" s="36"/>
      <c r="Q905" s="36"/>
      <c r="R905" s="36"/>
      <c r="S905" s="36"/>
      <c r="T905" s="38"/>
      <c r="U905" s="38"/>
      <c r="V905" s="37"/>
      <c r="W905" s="71"/>
    </row>
    <row r="906" spans="1:23" ht="15" x14ac:dyDescent="0.2">
      <c r="A906" s="69"/>
      <c r="B906" s="36"/>
      <c r="C906" s="36"/>
      <c r="D906" s="36"/>
      <c r="E906" s="36"/>
      <c r="F906" s="38"/>
      <c r="G906" s="36"/>
      <c r="H906" s="38"/>
      <c r="I906" s="37"/>
      <c r="J906" s="36"/>
      <c r="K906" s="36"/>
      <c r="L906" s="38"/>
      <c r="M906" s="37"/>
      <c r="N906" s="36"/>
      <c r="O906" s="36"/>
      <c r="P906" s="36"/>
      <c r="Q906" s="36"/>
      <c r="R906" s="36"/>
      <c r="S906" s="36"/>
      <c r="T906" s="38"/>
      <c r="U906" s="38"/>
      <c r="V906" s="37"/>
      <c r="W906" s="71"/>
    </row>
    <row r="907" spans="1:23" ht="15" x14ac:dyDescent="0.2">
      <c r="A907" s="69"/>
      <c r="B907" s="36"/>
      <c r="C907" s="36"/>
      <c r="D907" s="36"/>
      <c r="E907" s="36"/>
      <c r="F907" s="38"/>
      <c r="G907" s="36"/>
      <c r="H907" s="38"/>
      <c r="I907" s="37"/>
      <c r="J907" s="36"/>
      <c r="K907" s="36"/>
      <c r="L907" s="38"/>
      <c r="M907" s="37"/>
      <c r="N907" s="36"/>
      <c r="O907" s="36"/>
      <c r="P907" s="36"/>
      <c r="Q907" s="36"/>
      <c r="R907" s="36"/>
      <c r="S907" s="36"/>
      <c r="T907" s="38"/>
      <c r="U907" s="38"/>
      <c r="V907" s="37"/>
      <c r="W907" s="71"/>
    </row>
    <row r="908" spans="1:23" ht="15" x14ac:dyDescent="0.2">
      <c r="A908" s="69"/>
      <c r="B908" s="36"/>
      <c r="C908" s="36"/>
      <c r="D908" s="36"/>
      <c r="E908" s="36"/>
      <c r="F908" s="38"/>
      <c r="G908" s="36"/>
      <c r="H908" s="38"/>
      <c r="I908" s="37"/>
      <c r="J908" s="36"/>
      <c r="K908" s="36"/>
      <c r="L908" s="38"/>
      <c r="M908" s="37"/>
      <c r="N908" s="36"/>
      <c r="O908" s="36"/>
      <c r="P908" s="36"/>
      <c r="Q908" s="36"/>
      <c r="R908" s="36"/>
      <c r="S908" s="36"/>
      <c r="T908" s="38"/>
      <c r="U908" s="38"/>
      <c r="V908" s="37"/>
      <c r="W908" s="71"/>
    </row>
    <row r="909" spans="1:23" ht="15" x14ac:dyDescent="0.2">
      <c r="A909" s="69"/>
      <c r="B909" s="36"/>
      <c r="C909" s="36"/>
      <c r="D909" s="36"/>
      <c r="E909" s="36"/>
      <c r="F909" s="38"/>
      <c r="G909" s="36"/>
      <c r="H909" s="38"/>
      <c r="I909" s="37"/>
      <c r="J909" s="36"/>
      <c r="K909" s="36"/>
      <c r="L909" s="38"/>
      <c r="M909" s="37"/>
      <c r="N909" s="36"/>
      <c r="O909" s="36"/>
      <c r="P909" s="36"/>
      <c r="Q909" s="36"/>
      <c r="R909" s="36"/>
      <c r="S909" s="36"/>
      <c r="T909" s="38"/>
      <c r="U909" s="38"/>
      <c r="V909" s="37"/>
      <c r="W909" s="71"/>
    </row>
    <row r="910" spans="1:23" ht="15" x14ac:dyDescent="0.2">
      <c r="A910" s="69"/>
      <c r="B910" s="36"/>
      <c r="C910" s="36"/>
      <c r="D910" s="36"/>
      <c r="E910" s="36"/>
      <c r="F910" s="38"/>
      <c r="G910" s="36"/>
      <c r="H910" s="38"/>
      <c r="I910" s="37"/>
      <c r="J910" s="36"/>
      <c r="K910" s="36"/>
      <c r="L910" s="38"/>
      <c r="M910" s="37"/>
      <c r="N910" s="36"/>
      <c r="O910" s="36"/>
      <c r="P910" s="36"/>
      <c r="Q910" s="36"/>
      <c r="R910" s="36"/>
      <c r="S910" s="36"/>
      <c r="T910" s="38"/>
      <c r="U910" s="38"/>
      <c r="V910" s="37"/>
      <c r="W910" s="71"/>
    </row>
    <row r="911" spans="1:23" ht="15" x14ac:dyDescent="0.2">
      <c r="A911" s="69"/>
      <c r="B911" s="36"/>
      <c r="C911" s="36"/>
      <c r="D911" s="36"/>
      <c r="E911" s="36"/>
      <c r="F911" s="38"/>
      <c r="G911" s="36"/>
      <c r="H911" s="38"/>
      <c r="I911" s="37"/>
      <c r="J911" s="36"/>
      <c r="K911" s="36"/>
      <c r="L911" s="38"/>
      <c r="M911" s="37"/>
      <c r="N911" s="36"/>
      <c r="O911" s="36"/>
      <c r="P911" s="36"/>
      <c r="Q911" s="36"/>
      <c r="R911" s="36"/>
      <c r="S911" s="36"/>
      <c r="T911" s="38"/>
      <c r="U911" s="38"/>
      <c r="V911" s="37"/>
      <c r="W911" s="71"/>
    </row>
    <row r="912" spans="1:23" ht="15" x14ac:dyDescent="0.2">
      <c r="A912" s="69"/>
      <c r="B912" s="36"/>
      <c r="C912" s="36"/>
      <c r="D912" s="36"/>
      <c r="E912" s="36"/>
      <c r="F912" s="38"/>
      <c r="G912" s="36"/>
      <c r="H912" s="38"/>
      <c r="I912" s="37"/>
      <c r="J912" s="36"/>
      <c r="K912" s="36"/>
      <c r="L912" s="38"/>
      <c r="M912" s="37"/>
      <c r="N912" s="36"/>
      <c r="O912" s="36"/>
      <c r="P912" s="36"/>
      <c r="Q912" s="36"/>
      <c r="R912" s="36"/>
      <c r="S912" s="36"/>
      <c r="T912" s="38"/>
      <c r="U912" s="38"/>
      <c r="V912" s="37"/>
      <c r="W912" s="71"/>
    </row>
    <row r="913" spans="1:23" ht="15" x14ac:dyDescent="0.2">
      <c r="A913" s="69"/>
      <c r="B913" s="36"/>
      <c r="C913" s="36"/>
      <c r="D913" s="36"/>
      <c r="E913" s="36"/>
      <c r="F913" s="38"/>
      <c r="G913" s="36"/>
      <c r="H913" s="38"/>
      <c r="I913" s="37"/>
      <c r="J913" s="36"/>
      <c r="K913" s="36"/>
      <c r="L913" s="38"/>
      <c r="M913" s="37"/>
      <c r="N913" s="36"/>
      <c r="O913" s="36"/>
      <c r="P913" s="36"/>
      <c r="Q913" s="36"/>
      <c r="R913" s="36"/>
      <c r="S913" s="36"/>
      <c r="T913" s="38"/>
      <c r="U913" s="38"/>
      <c r="V913" s="37"/>
      <c r="W913" s="71"/>
    </row>
    <row r="914" spans="1:23" ht="15" x14ac:dyDescent="0.2">
      <c r="A914" s="69"/>
      <c r="B914" s="36"/>
      <c r="C914" s="36"/>
      <c r="D914" s="36"/>
      <c r="E914" s="36"/>
      <c r="F914" s="38"/>
      <c r="G914" s="36"/>
      <c r="H914" s="38"/>
      <c r="I914" s="37"/>
      <c r="J914" s="36"/>
      <c r="K914" s="36"/>
      <c r="L914" s="38"/>
      <c r="M914" s="37"/>
      <c r="N914" s="36"/>
      <c r="O914" s="36"/>
      <c r="P914" s="36"/>
      <c r="Q914" s="36"/>
      <c r="R914" s="36"/>
      <c r="S914" s="36"/>
      <c r="T914" s="38"/>
      <c r="U914" s="38"/>
      <c r="V914" s="37"/>
      <c r="W914" s="71"/>
    </row>
    <row r="915" spans="1:23" ht="15" x14ac:dyDescent="0.2">
      <c r="A915" s="69"/>
      <c r="B915" s="36"/>
      <c r="C915" s="36"/>
      <c r="D915" s="36"/>
      <c r="E915" s="36"/>
      <c r="F915" s="38"/>
      <c r="G915" s="36"/>
      <c r="H915" s="38"/>
      <c r="I915" s="37"/>
      <c r="J915" s="36"/>
      <c r="K915" s="36"/>
      <c r="L915" s="38"/>
      <c r="M915" s="37"/>
      <c r="N915" s="36"/>
      <c r="O915" s="36"/>
      <c r="P915" s="36"/>
      <c r="Q915" s="36"/>
      <c r="R915" s="36"/>
      <c r="S915" s="36"/>
      <c r="T915" s="38"/>
      <c r="U915" s="38"/>
      <c r="V915" s="37"/>
      <c r="W915" s="71"/>
    </row>
    <row r="916" spans="1:23" ht="15" x14ac:dyDescent="0.2">
      <c r="A916" s="69"/>
      <c r="B916" s="36"/>
      <c r="C916" s="36"/>
      <c r="D916" s="36"/>
      <c r="E916" s="36"/>
      <c r="F916" s="38"/>
      <c r="G916" s="36"/>
      <c r="H916" s="38"/>
      <c r="I916" s="37"/>
      <c r="J916" s="36"/>
      <c r="K916" s="36"/>
      <c r="L916" s="38"/>
      <c r="M916" s="37"/>
      <c r="N916" s="36"/>
      <c r="O916" s="36"/>
      <c r="P916" s="36"/>
      <c r="Q916" s="36"/>
      <c r="R916" s="36"/>
      <c r="S916" s="36"/>
      <c r="T916" s="38"/>
      <c r="U916" s="38"/>
      <c r="V916" s="37"/>
      <c r="W916" s="71"/>
    </row>
    <row r="917" spans="1:23" ht="15" x14ac:dyDescent="0.2">
      <c r="A917" s="69"/>
      <c r="B917" s="36"/>
      <c r="C917" s="36"/>
      <c r="D917" s="36"/>
      <c r="E917" s="36"/>
      <c r="F917" s="38"/>
      <c r="G917" s="36"/>
      <c r="H917" s="38"/>
      <c r="I917" s="37"/>
      <c r="J917" s="36"/>
      <c r="K917" s="36"/>
      <c r="L917" s="38"/>
      <c r="M917" s="37"/>
      <c r="N917" s="36"/>
      <c r="O917" s="36"/>
      <c r="P917" s="36"/>
      <c r="Q917" s="36"/>
      <c r="R917" s="36"/>
      <c r="S917" s="36"/>
      <c r="T917" s="38"/>
      <c r="U917" s="38"/>
      <c r="V917" s="37"/>
      <c r="W917" s="71"/>
    </row>
    <row r="918" spans="1:23" ht="15" x14ac:dyDescent="0.2">
      <c r="A918" s="69"/>
      <c r="B918" s="36"/>
      <c r="C918" s="36"/>
      <c r="D918" s="36"/>
      <c r="E918" s="36"/>
      <c r="F918" s="38"/>
      <c r="G918" s="36"/>
      <c r="H918" s="38"/>
      <c r="I918" s="37"/>
      <c r="J918" s="36"/>
      <c r="K918" s="36"/>
      <c r="L918" s="38"/>
      <c r="M918" s="37"/>
      <c r="N918" s="36"/>
      <c r="O918" s="36"/>
      <c r="P918" s="36"/>
      <c r="Q918" s="36"/>
      <c r="R918" s="36"/>
      <c r="S918" s="36"/>
      <c r="T918" s="38"/>
      <c r="U918" s="38"/>
      <c r="V918" s="37"/>
      <c r="W918" s="71"/>
    </row>
    <row r="919" spans="1:23" ht="15" x14ac:dyDescent="0.2">
      <c r="A919" s="69"/>
      <c r="B919" s="36"/>
      <c r="C919" s="36"/>
      <c r="D919" s="36"/>
      <c r="E919" s="36"/>
      <c r="F919" s="38"/>
      <c r="G919" s="36"/>
      <c r="H919" s="38"/>
      <c r="I919" s="37"/>
      <c r="J919" s="36"/>
      <c r="K919" s="36"/>
      <c r="L919" s="38"/>
      <c r="M919" s="37"/>
      <c r="N919" s="36"/>
      <c r="O919" s="36"/>
      <c r="P919" s="36"/>
      <c r="Q919" s="36"/>
      <c r="R919" s="36"/>
      <c r="S919" s="36"/>
      <c r="T919" s="38"/>
      <c r="U919" s="38"/>
      <c r="V919" s="37"/>
      <c r="W919" s="71"/>
    </row>
    <row r="920" spans="1:23" ht="15" x14ac:dyDescent="0.2">
      <c r="A920" s="69"/>
      <c r="B920" s="36"/>
      <c r="C920" s="36"/>
      <c r="D920" s="36"/>
      <c r="E920" s="36"/>
      <c r="F920" s="38"/>
      <c r="G920" s="36"/>
      <c r="H920" s="38"/>
      <c r="I920" s="37"/>
      <c r="J920" s="36"/>
      <c r="K920" s="36"/>
      <c r="L920" s="38"/>
      <c r="M920" s="37"/>
      <c r="N920" s="36"/>
      <c r="O920" s="36"/>
      <c r="P920" s="36"/>
      <c r="Q920" s="36"/>
      <c r="R920" s="36"/>
      <c r="S920" s="36"/>
      <c r="T920" s="38"/>
      <c r="U920" s="38"/>
      <c r="V920" s="37"/>
      <c r="W920" s="71"/>
    </row>
    <row r="921" spans="1:23" ht="15" x14ac:dyDescent="0.2">
      <c r="A921" s="69"/>
      <c r="B921" s="36"/>
      <c r="C921" s="36"/>
      <c r="D921" s="36"/>
      <c r="E921" s="36"/>
      <c r="F921" s="38"/>
      <c r="G921" s="36"/>
      <c r="H921" s="38"/>
      <c r="I921" s="37"/>
      <c r="J921" s="36"/>
      <c r="K921" s="36"/>
      <c r="L921" s="38"/>
      <c r="M921" s="37"/>
      <c r="N921" s="36"/>
      <c r="O921" s="36"/>
      <c r="P921" s="36"/>
      <c r="Q921" s="36"/>
      <c r="R921" s="36"/>
      <c r="S921" s="36"/>
      <c r="T921" s="38"/>
      <c r="U921" s="38"/>
      <c r="V921" s="37"/>
      <c r="W921" s="71"/>
    </row>
    <row r="922" spans="1:23" ht="15" x14ac:dyDescent="0.2">
      <c r="A922" s="69"/>
      <c r="B922" s="36"/>
      <c r="C922" s="36"/>
      <c r="D922" s="36"/>
      <c r="E922" s="36"/>
      <c r="F922" s="38"/>
      <c r="G922" s="36"/>
      <c r="H922" s="38"/>
      <c r="I922" s="37"/>
      <c r="J922" s="36"/>
      <c r="K922" s="36"/>
      <c r="L922" s="38"/>
      <c r="M922" s="37"/>
      <c r="N922" s="36"/>
      <c r="O922" s="36"/>
      <c r="P922" s="36"/>
      <c r="Q922" s="36"/>
      <c r="R922" s="36"/>
      <c r="S922" s="36"/>
      <c r="T922" s="38"/>
      <c r="U922" s="38"/>
      <c r="V922" s="37"/>
      <c r="W922" s="71"/>
    </row>
    <row r="923" spans="1:23" ht="15" x14ac:dyDescent="0.2">
      <c r="A923" s="69"/>
      <c r="B923" s="36"/>
      <c r="C923" s="36"/>
      <c r="D923" s="36"/>
      <c r="E923" s="36"/>
      <c r="F923" s="38"/>
      <c r="G923" s="36"/>
      <c r="H923" s="38"/>
      <c r="I923" s="37"/>
      <c r="J923" s="36"/>
      <c r="K923" s="36"/>
      <c r="L923" s="38"/>
      <c r="M923" s="37"/>
      <c r="N923" s="36"/>
      <c r="O923" s="36"/>
      <c r="P923" s="36"/>
      <c r="Q923" s="36"/>
      <c r="R923" s="36"/>
      <c r="S923" s="36"/>
      <c r="T923" s="38"/>
      <c r="U923" s="38"/>
      <c r="V923" s="37"/>
      <c r="W923" s="71"/>
    </row>
    <row r="924" spans="1:23" ht="15" x14ac:dyDescent="0.2">
      <c r="A924" s="69"/>
      <c r="B924" s="36"/>
      <c r="C924" s="36"/>
      <c r="D924" s="36"/>
      <c r="E924" s="36"/>
      <c r="F924" s="38"/>
      <c r="G924" s="36"/>
      <c r="H924" s="38"/>
      <c r="I924" s="37"/>
      <c r="J924" s="36"/>
      <c r="K924" s="36"/>
      <c r="L924" s="38"/>
      <c r="M924" s="37"/>
      <c r="N924" s="36"/>
      <c r="O924" s="36"/>
      <c r="P924" s="36"/>
      <c r="Q924" s="36"/>
      <c r="R924" s="36"/>
      <c r="S924" s="36"/>
      <c r="T924" s="38"/>
      <c r="U924" s="38"/>
      <c r="V924" s="37"/>
      <c r="W924" s="71"/>
    </row>
    <row r="925" spans="1:23" ht="15" x14ac:dyDescent="0.2">
      <c r="A925" s="69"/>
      <c r="B925" s="36"/>
      <c r="C925" s="36"/>
      <c r="D925" s="36"/>
      <c r="E925" s="36"/>
      <c r="F925" s="38"/>
      <c r="G925" s="36"/>
      <c r="H925" s="38"/>
      <c r="I925" s="37"/>
      <c r="J925" s="36"/>
      <c r="K925" s="36"/>
      <c r="L925" s="38"/>
      <c r="M925" s="37"/>
      <c r="N925" s="36"/>
      <c r="O925" s="36"/>
      <c r="P925" s="36"/>
      <c r="Q925" s="36"/>
      <c r="R925" s="36"/>
      <c r="S925" s="36"/>
      <c r="T925" s="38"/>
      <c r="U925" s="38"/>
      <c r="V925" s="37"/>
      <c r="W925" s="71"/>
    </row>
    <row r="926" spans="1:23" ht="15" x14ac:dyDescent="0.2">
      <c r="A926" s="69"/>
      <c r="B926" s="36"/>
      <c r="C926" s="36"/>
      <c r="D926" s="36"/>
      <c r="E926" s="36"/>
      <c r="F926" s="38"/>
      <c r="G926" s="36"/>
      <c r="H926" s="38"/>
      <c r="I926" s="37"/>
      <c r="J926" s="36"/>
      <c r="K926" s="36"/>
      <c r="L926" s="38"/>
      <c r="M926" s="37"/>
      <c r="N926" s="36"/>
      <c r="O926" s="36"/>
      <c r="P926" s="36"/>
      <c r="Q926" s="36"/>
      <c r="R926" s="36"/>
      <c r="S926" s="36"/>
      <c r="T926" s="38"/>
      <c r="U926" s="38"/>
      <c r="V926" s="37"/>
      <c r="W926" s="71"/>
    </row>
    <row r="927" spans="1:23" ht="15" x14ac:dyDescent="0.2">
      <c r="A927" s="69"/>
      <c r="B927" s="36"/>
      <c r="C927" s="36"/>
      <c r="D927" s="36"/>
      <c r="E927" s="36"/>
      <c r="F927" s="38"/>
      <c r="G927" s="36"/>
      <c r="H927" s="38"/>
      <c r="I927" s="37"/>
      <c r="J927" s="36"/>
      <c r="K927" s="36"/>
      <c r="L927" s="38"/>
      <c r="M927" s="37"/>
      <c r="N927" s="36"/>
      <c r="O927" s="36"/>
      <c r="P927" s="36"/>
      <c r="Q927" s="36"/>
      <c r="R927" s="36"/>
      <c r="S927" s="36"/>
      <c r="T927" s="38"/>
      <c r="U927" s="38"/>
      <c r="V927" s="37"/>
      <c r="W927" s="71"/>
    </row>
    <row r="928" spans="1:23" ht="15" x14ac:dyDescent="0.2">
      <c r="A928" s="69"/>
      <c r="B928" s="36"/>
      <c r="C928" s="36"/>
      <c r="D928" s="36"/>
      <c r="E928" s="36"/>
      <c r="F928" s="38"/>
      <c r="G928" s="36"/>
      <c r="H928" s="38"/>
      <c r="I928" s="37"/>
      <c r="J928" s="36"/>
      <c r="K928" s="36"/>
      <c r="L928" s="38"/>
      <c r="M928" s="37"/>
      <c r="N928" s="36"/>
      <c r="O928" s="36"/>
      <c r="P928" s="36"/>
      <c r="Q928" s="36"/>
      <c r="R928" s="36"/>
      <c r="S928" s="36"/>
      <c r="T928" s="38"/>
      <c r="U928" s="38"/>
      <c r="V928" s="37"/>
      <c r="W928" s="71"/>
    </row>
    <row r="929" spans="1:23" ht="15" x14ac:dyDescent="0.2">
      <c r="A929" s="69"/>
      <c r="B929" s="36"/>
      <c r="C929" s="36"/>
      <c r="D929" s="36"/>
      <c r="E929" s="36"/>
      <c r="F929" s="38"/>
      <c r="G929" s="36"/>
      <c r="H929" s="38"/>
      <c r="I929" s="37"/>
      <c r="J929" s="36"/>
      <c r="K929" s="36"/>
      <c r="L929" s="38"/>
      <c r="M929" s="37"/>
      <c r="N929" s="36"/>
      <c r="O929" s="36"/>
      <c r="P929" s="36"/>
      <c r="Q929" s="36"/>
      <c r="R929" s="36"/>
      <c r="S929" s="36"/>
      <c r="T929" s="38"/>
      <c r="U929" s="38"/>
      <c r="V929" s="37"/>
      <c r="W929" s="71"/>
    </row>
    <row r="930" spans="1:23" ht="15" x14ac:dyDescent="0.2">
      <c r="A930" s="69"/>
      <c r="B930" s="36"/>
      <c r="C930" s="36"/>
      <c r="D930" s="36"/>
      <c r="E930" s="36"/>
      <c r="F930" s="38"/>
      <c r="G930" s="36"/>
      <c r="H930" s="38"/>
      <c r="I930" s="37"/>
      <c r="J930" s="36"/>
      <c r="K930" s="36"/>
      <c r="L930" s="38"/>
      <c r="M930" s="37"/>
      <c r="N930" s="36"/>
      <c r="O930" s="36"/>
      <c r="P930" s="36"/>
      <c r="Q930" s="36"/>
      <c r="R930" s="36"/>
      <c r="S930" s="36"/>
      <c r="T930" s="38"/>
      <c r="U930" s="38"/>
      <c r="V930" s="37"/>
      <c r="W930" s="71"/>
    </row>
    <row r="931" spans="1:23" ht="15" x14ac:dyDescent="0.2">
      <c r="A931" s="69"/>
      <c r="B931" s="36"/>
      <c r="C931" s="36"/>
      <c r="D931" s="36"/>
      <c r="E931" s="36"/>
      <c r="F931" s="38"/>
      <c r="G931" s="36"/>
      <c r="H931" s="38"/>
      <c r="I931" s="37"/>
      <c r="J931" s="36"/>
      <c r="K931" s="36"/>
      <c r="L931" s="38"/>
      <c r="M931" s="37"/>
      <c r="N931" s="36"/>
      <c r="O931" s="36"/>
      <c r="P931" s="36"/>
      <c r="Q931" s="36"/>
      <c r="R931" s="36"/>
      <c r="S931" s="36"/>
      <c r="T931" s="38"/>
      <c r="U931" s="38"/>
      <c r="V931" s="37"/>
      <c r="W931" s="71"/>
    </row>
    <row r="932" spans="1:23" ht="15" x14ac:dyDescent="0.2">
      <c r="A932" s="69"/>
      <c r="B932" s="36"/>
      <c r="C932" s="36"/>
      <c r="D932" s="36"/>
      <c r="E932" s="36"/>
      <c r="F932" s="38"/>
      <c r="G932" s="36"/>
      <c r="H932" s="38"/>
      <c r="I932" s="37"/>
      <c r="J932" s="36"/>
      <c r="K932" s="36"/>
      <c r="L932" s="38"/>
      <c r="M932" s="37"/>
      <c r="N932" s="36"/>
      <c r="O932" s="36"/>
      <c r="P932" s="36"/>
      <c r="Q932" s="36"/>
      <c r="R932" s="36"/>
      <c r="S932" s="36"/>
      <c r="T932" s="38"/>
      <c r="U932" s="38"/>
      <c r="V932" s="37"/>
      <c r="W932" s="71"/>
    </row>
    <row r="933" spans="1:23" ht="15" x14ac:dyDescent="0.2">
      <c r="A933" s="69"/>
      <c r="B933" s="36"/>
      <c r="C933" s="36"/>
      <c r="D933" s="36"/>
      <c r="E933" s="36"/>
      <c r="F933" s="38"/>
      <c r="G933" s="36"/>
      <c r="H933" s="38"/>
      <c r="I933" s="37"/>
      <c r="J933" s="36"/>
      <c r="K933" s="36"/>
      <c r="L933" s="38"/>
      <c r="M933" s="37"/>
      <c r="N933" s="36"/>
      <c r="O933" s="36"/>
      <c r="P933" s="36"/>
      <c r="Q933" s="36"/>
      <c r="R933" s="36"/>
      <c r="S933" s="36"/>
      <c r="T933" s="38"/>
      <c r="U933" s="38"/>
      <c r="V933" s="37"/>
      <c r="W933" s="71"/>
    </row>
    <row r="934" spans="1:23" ht="15" x14ac:dyDescent="0.2">
      <c r="A934" s="69"/>
      <c r="B934" s="36"/>
      <c r="C934" s="36"/>
      <c r="D934" s="36"/>
      <c r="E934" s="36"/>
      <c r="F934" s="38"/>
      <c r="G934" s="36"/>
      <c r="H934" s="38"/>
      <c r="I934" s="37"/>
      <c r="J934" s="36"/>
      <c r="K934" s="36"/>
      <c r="L934" s="38"/>
      <c r="M934" s="37"/>
      <c r="N934" s="36"/>
      <c r="O934" s="36"/>
      <c r="P934" s="36"/>
      <c r="Q934" s="36"/>
      <c r="R934" s="36"/>
      <c r="S934" s="36"/>
      <c r="T934" s="38"/>
      <c r="U934" s="38"/>
      <c r="V934" s="37"/>
      <c r="W934" s="71"/>
    </row>
    <row r="935" spans="1:23" ht="15" x14ac:dyDescent="0.2">
      <c r="A935" s="69"/>
      <c r="B935" s="36"/>
      <c r="C935" s="36"/>
      <c r="D935" s="36"/>
      <c r="E935" s="36"/>
      <c r="F935" s="38"/>
      <c r="G935" s="36"/>
      <c r="H935" s="38"/>
      <c r="I935" s="37"/>
      <c r="J935" s="36"/>
      <c r="K935" s="36"/>
      <c r="L935" s="38"/>
      <c r="M935" s="37"/>
      <c r="N935" s="36"/>
      <c r="O935" s="36"/>
      <c r="P935" s="36"/>
      <c r="Q935" s="36"/>
      <c r="R935" s="36"/>
      <c r="S935" s="36"/>
      <c r="T935" s="38"/>
      <c r="U935" s="38"/>
      <c r="V935" s="37"/>
      <c r="W935" s="71"/>
    </row>
    <row r="936" spans="1:23" ht="15" x14ac:dyDescent="0.2">
      <c r="A936" s="69"/>
      <c r="B936" s="36"/>
      <c r="C936" s="36"/>
      <c r="D936" s="36"/>
      <c r="E936" s="36"/>
      <c r="F936" s="38"/>
      <c r="G936" s="36"/>
      <c r="H936" s="38"/>
      <c r="I936" s="37"/>
      <c r="J936" s="36"/>
      <c r="K936" s="36"/>
      <c r="L936" s="38"/>
      <c r="M936" s="37"/>
      <c r="N936" s="36"/>
      <c r="O936" s="36"/>
      <c r="P936" s="36"/>
      <c r="Q936" s="36"/>
      <c r="R936" s="36"/>
      <c r="S936" s="36"/>
      <c r="T936" s="38"/>
      <c r="U936" s="38"/>
      <c r="V936" s="37"/>
      <c r="W936" s="71"/>
    </row>
    <row r="937" spans="1:23" ht="15" x14ac:dyDescent="0.2">
      <c r="A937" s="69"/>
      <c r="B937" s="36"/>
      <c r="C937" s="36"/>
      <c r="D937" s="36"/>
      <c r="E937" s="36"/>
      <c r="F937" s="38"/>
      <c r="G937" s="36"/>
      <c r="H937" s="38"/>
      <c r="I937" s="37"/>
      <c r="J937" s="36"/>
      <c r="K937" s="36"/>
      <c r="L937" s="38"/>
      <c r="M937" s="37"/>
      <c r="N937" s="36"/>
      <c r="O937" s="36"/>
      <c r="P937" s="36"/>
      <c r="Q937" s="36"/>
      <c r="R937" s="36"/>
      <c r="S937" s="36"/>
      <c r="T937" s="38"/>
      <c r="U937" s="38"/>
      <c r="V937" s="37"/>
      <c r="W937" s="71"/>
    </row>
    <row r="938" spans="1:23" ht="15" x14ac:dyDescent="0.2">
      <c r="A938" s="69"/>
      <c r="B938" s="36"/>
      <c r="C938" s="36"/>
      <c r="D938" s="36"/>
      <c r="E938" s="36"/>
      <c r="F938" s="38"/>
      <c r="G938" s="36"/>
      <c r="H938" s="38"/>
      <c r="I938" s="37"/>
      <c r="J938" s="36"/>
      <c r="K938" s="36"/>
      <c r="L938" s="38"/>
      <c r="M938" s="37"/>
      <c r="N938" s="36"/>
      <c r="O938" s="36"/>
      <c r="P938" s="36"/>
      <c r="Q938" s="36"/>
      <c r="R938" s="36"/>
      <c r="S938" s="36"/>
      <c r="T938" s="38"/>
      <c r="U938" s="38"/>
      <c r="V938" s="37"/>
      <c r="W938" s="71"/>
    </row>
    <row r="939" spans="1:23" ht="15" x14ac:dyDescent="0.2">
      <c r="A939" s="69"/>
      <c r="B939" s="36"/>
      <c r="C939" s="36"/>
      <c r="D939" s="36"/>
      <c r="E939" s="36"/>
      <c r="F939" s="38"/>
      <c r="G939" s="36"/>
      <c r="H939" s="38"/>
      <c r="I939" s="37"/>
      <c r="J939" s="36"/>
      <c r="K939" s="36"/>
      <c r="L939" s="38"/>
      <c r="M939" s="37"/>
      <c r="N939" s="36"/>
      <c r="O939" s="36"/>
      <c r="P939" s="36"/>
      <c r="Q939" s="36"/>
      <c r="R939" s="36"/>
      <c r="S939" s="36"/>
      <c r="T939" s="38"/>
      <c r="U939" s="38"/>
      <c r="V939" s="37"/>
      <c r="W939" s="71"/>
    </row>
    <row r="940" spans="1:23" ht="15" x14ac:dyDescent="0.2">
      <c r="A940" s="69"/>
      <c r="B940" s="36"/>
      <c r="C940" s="36"/>
      <c r="D940" s="36"/>
      <c r="E940" s="36"/>
      <c r="F940" s="38"/>
      <c r="G940" s="36"/>
      <c r="H940" s="38"/>
      <c r="I940" s="37"/>
      <c r="J940" s="36"/>
      <c r="K940" s="36"/>
      <c r="L940" s="38"/>
      <c r="M940" s="37"/>
      <c r="N940" s="36"/>
      <c r="O940" s="36"/>
      <c r="P940" s="36"/>
      <c r="Q940" s="36"/>
      <c r="R940" s="36"/>
      <c r="S940" s="36"/>
      <c r="T940" s="38"/>
      <c r="U940" s="38"/>
      <c r="V940" s="37"/>
      <c r="W940" s="71"/>
    </row>
    <row r="941" spans="1:23" ht="15" x14ac:dyDescent="0.2">
      <c r="A941" s="69"/>
      <c r="B941" s="36"/>
      <c r="C941" s="36"/>
      <c r="D941" s="36"/>
      <c r="E941" s="36"/>
      <c r="F941" s="38"/>
      <c r="G941" s="36"/>
      <c r="H941" s="38"/>
      <c r="I941" s="37"/>
      <c r="J941" s="36"/>
      <c r="K941" s="36"/>
      <c r="L941" s="38"/>
      <c r="M941" s="37"/>
      <c r="N941" s="36"/>
      <c r="O941" s="36"/>
      <c r="P941" s="36"/>
      <c r="Q941" s="36"/>
      <c r="R941" s="36"/>
      <c r="S941" s="36"/>
      <c r="T941" s="38"/>
      <c r="U941" s="38"/>
      <c r="V941" s="37"/>
      <c r="W941" s="71"/>
    </row>
    <row r="942" spans="1:23" ht="15" x14ac:dyDescent="0.2">
      <c r="A942" s="69"/>
      <c r="B942" s="36"/>
      <c r="C942" s="36"/>
      <c r="D942" s="36"/>
      <c r="E942" s="36"/>
      <c r="F942" s="38"/>
      <c r="G942" s="36"/>
      <c r="H942" s="38"/>
      <c r="I942" s="37"/>
      <c r="J942" s="36"/>
      <c r="K942" s="36"/>
      <c r="L942" s="38"/>
      <c r="M942" s="37"/>
      <c r="N942" s="36"/>
      <c r="O942" s="36"/>
      <c r="P942" s="36"/>
      <c r="Q942" s="36"/>
      <c r="R942" s="36"/>
      <c r="S942" s="36"/>
      <c r="T942" s="38"/>
      <c r="U942" s="38"/>
      <c r="V942" s="37"/>
      <c r="W942" s="71"/>
    </row>
    <row r="943" spans="1:23" ht="15" x14ac:dyDescent="0.2">
      <c r="A943" s="69"/>
      <c r="B943" s="36"/>
      <c r="C943" s="36"/>
      <c r="D943" s="36"/>
      <c r="E943" s="36"/>
      <c r="F943" s="38"/>
      <c r="G943" s="36"/>
      <c r="H943" s="38"/>
      <c r="I943" s="37"/>
      <c r="J943" s="36"/>
      <c r="K943" s="36"/>
      <c r="L943" s="38"/>
      <c r="M943" s="37"/>
      <c r="N943" s="36"/>
      <c r="O943" s="36"/>
      <c r="P943" s="36"/>
      <c r="Q943" s="36"/>
      <c r="R943" s="36"/>
      <c r="S943" s="36"/>
      <c r="T943" s="38"/>
      <c r="U943" s="38"/>
      <c r="V943" s="37"/>
      <c r="W943" s="71"/>
    </row>
    <row r="944" spans="1:23" ht="15" x14ac:dyDescent="0.2">
      <c r="A944" s="69"/>
      <c r="B944" s="36"/>
      <c r="C944" s="36"/>
      <c r="D944" s="36"/>
      <c r="E944" s="36"/>
      <c r="F944" s="38"/>
      <c r="G944" s="36"/>
      <c r="H944" s="38"/>
      <c r="I944" s="37"/>
      <c r="J944" s="36"/>
      <c r="K944" s="36"/>
      <c r="L944" s="38"/>
      <c r="M944" s="37"/>
      <c r="N944" s="36"/>
      <c r="O944" s="36"/>
      <c r="P944" s="36"/>
      <c r="Q944" s="36"/>
      <c r="R944" s="36"/>
      <c r="S944" s="36"/>
      <c r="T944" s="38"/>
      <c r="U944" s="38"/>
      <c r="V944" s="37"/>
      <c r="W944" s="71"/>
    </row>
    <row r="945" spans="1:23" ht="15" x14ac:dyDescent="0.2">
      <c r="A945" s="69"/>
      <c r="B945" s="36"/>
      <c r="C945" s="36"/>
      <c r="D945" s="36"/>
      <c r="E945" s="36"/>
      <c r="F945" s="38"/>
      <c r="G945" s="36"/>
      <c r="H945" s="38"/>
      <c r="I945" s="37"/>
      <c r="J945" s="36"/>
      <c r="K945" s="36"/>
      <c r="L945" s="38"/>
      <c r="M945" s="37"/>
      <c r="N945" s="36"/>
      <c r="O945" s="36"/>
      <c r="P945" s="36"/>
      <c r="Q945" s="36"/>
      <c r="R945" s="36"/>
      <c r="S945" s="36"/>
      <c r="T945" s="38"/>
      <c r="U945" s="38"/>
      <c r="V945" s="37"/>
      <c r="W945" s="71"/>
    </row>
    <row r="946" spans="1:23" ht="15" x14ac:dyDescent="0.2">
      <c r="A946" s="69"/>
      <c r="B946" s="36"/>
      <c r="C946" s="36"/>
      <c r="D946" s="36"/>
      <c r="E946" s="36"/>
      <c r="F946" s="38"/>
      <c r="G946" s="36"/>
      <c r="H946" s="38"/>
      <c r="I946" s="37"/>
      <c r="J946" s="36"/>
      <c r="K946" s="36"/>
      <c r="L946" s="38"/>
      <c r="M946" s="37"/>
      <c r="N946" s="36"/>
      <c r="O946" s="36"/>
      <c r="P946" s="36"/>
      <c r="Q946" s="36"/>
      <c r="R946" s="36"/>
      <c r="S946" s="36"/>
      <c r="T946" s="38"/>
      <c r="U946" s="38"/>
      <c r="V946" s="37"/>
      <c r="W946" s="71"/>
    </row>
    <row r="947" spans="1:23" ht="15" x14ac:dyDescent="0.2">
      <c r="A947" s="69"/>
      <c r="B947" s="36"/>
      <c r="C947" s="36"/>
      <c r="D947" s="36"/>
      <c r="E947" s="36"/>
      <c r="F947" s="38"/>
      <c r="G947" s="36"/>
      <c r="H947" s="38"/>
      <c r="I947" s="37"/>
      <c r="J947" s="36"/>
      <c r="K947" s="36"/>
      <c r="L947" s="38"/>
      <c r="M947" s="37"/>
      <c r="N947" s="36"/>
      <c r="O947" s="36"/>
      <c r="P947" s="36"/>
      <c r="Q947" s="36"/>
      <c r="R947" s="36"/>
      <c r="S947" s="36"/>
      <c r="T947" s="38"/>
      <c r="U947" s="38"/>
      <c r="V947" s="37"/>
      <c r="W947" s="71"/>
    </row>
    <row r="948" spans="1:23" ht="15" x14ac:dyDescent="0.2">
      <c r="A948" s="69"/>
      <c r="B948" s="36"/>
      <c r="C948" s="36"/>
      <c r="D948" s="36"/>
      <c r="E948" s="36"/>
      <c r="F948" s="38"/>
      <c r="G948" s="36"/>
      <c r="H948" s="38"/>
      <c r="I948" s="37"/>
      <c r="J948" s="36"/>
      <c r="K948" s="36"/>
      <c r="L948" s="38"/>
      <c r="M948" s="37"/>
      <c r="N948" s="36"/>
      <c r="O948" s="36"/>
      <c r="P948" s="36"/>
      <c r="Q948" s="36"/>
      <c r="R948" s="36"/>
      <c r="S948" s="36"/>
      <c r="T948" s="38"/>
      <c r="U948" s="38"/>
      <c r="V948" s="37"/>
      <c r="W948" s="71"/>
    </row>
    <row r="949" spans="1:23" ht="15" x14ac:dyDescent="0.2">
      <c r="A949" s="69"/>
      <c r="B949" s="36"/>
      <c r="C949" s="36"/>
      <c r="D949" s="36"/>
      <c r="E949" s="36"/>
      <c r="F949" s="38"/>
      <c r="G949" s="36"/>
      <c r="H949" s="38"/>
      <c r="I949" s="37"/>
      <c r="J949" s="36"/>
      <c r="K949" s="36"/>
      <c r="L949" s="38"/>
      <c r="M949" s="37"/>
      <c r="N949" s="36"/>
      <c r="O949" s="36"/>
      <c r="P949" s="36"/>
      <c r="Q949" s="36"/>
      <c r="R949" s="36"/>
      <c r="S949" s="36"/>
      <c r="T949" s="38"/>
      <c r="U949" s="38"/>
      <c r="V949" s="37"/>
      <c r="W949" s="71"/>
    </row>
    <row r="950" spans="1:23" ht="15" x14ac:dyDescent="0.2">
      <c r="A950" s="69"/>
      <c r="B950" s="36"/>
      <c r="C950" s="36"/>
      <c r="D950" s="36"/>
      <c r="E950" s="36"/>
      <c r="F950" s="38"/>
      <c r="G950" s="36"/>
      <c r="H950" s="38"/>
      <c r="I950" s="37"/>
      <c r="J950" s="36"/>
      <c r="K950" s="36"/>
      <c r="L950" s="38"/>
      <c r="M950" s="37"/>
      <c r="N950" s="36"/>
      <c r="O950" s="36"/>
      <c r="P950" s="36"/>
      <c r="Q950" s="36"/>
      <c r="R950" s="36"/>
      <c r="S950" s="36"/>
      <c r="T950" s="38"/>
      <c r="U950" s="38"/>
      <c r="V950" s="37"/>
      <c r="W950" s="71"/>
    </row>
    <row r="951" spans="1:23" ht="15" x14ac:dyDescent="0.2">
      <c r="A951" s="69"/>
      <c r="B951" s="36"/>
      <c r="C951" s="36"/>
      <c r="D951" s="36"/>
      <c r="E951" s="36"/>
      <c r="F951" s="38"/>
      <c r="G951" s="36"/>
      <c r="H951" s="38"/>
      <c r="I951" s="37"/>
      <c r="J951" s="36"/>
      <c r="K951" s="36"/>
      <c r="L951" s="38"/>
      <c r="M951" s="37"/>
      <c r="N951" s="36"/>
      <c r="O951" s="36"/>
      <c r="P951" s="36"/>
      <c r="Q951" s="36"/>
      <c r="R951" s="36"/>
      <c r="S951" s="36"/>
      <c r="T951" s="38"/>
      <c r="U951" s="38"/>
      <c r="V951" s="37"/>
      <c r="W951" s="71"/>
    </row>
    <row r="952" spans="1:23" ht="15" x14ac:dyDescent="0.2">
      <c r="A952" s="69"/>
      <c r="B952" s="36"/>
      <c r="C952" s="36"/>
      <c r="D952" s="36"/>
      <c r="E952" s="36"/>
      <c r="F952" s="38"/>
      <c r="G952" s="36"/>
      <c r="H952" s="38"/>
      <c r="I952" s="37"/>
      <c r="J952" s="36"/>
      <c r="K952" s="36"/>
      <c r="L952" s="38"/>
      <c r="M952" s="37"/>
      <c r="N952" s="36"/>
      <c r="O952" s="36"/>
      <c r="P952" s="36"/>
      <c r="Q952" s="36"/>
      <c r="R952" s="36"/>
      <c r="S952" s="36"/>
      <c r="T952" s="38"/>
      <c r="U952" s="38"/>
      <c r="V952" s="37"/>
      <c r="W952" s="71"/>
    </row>
    <row r="953" spans="1:23" ht="15" x14ac:dyDescent="0.2">
      <c r="A953" s="69"/>
      <c r="B953" s="36"/>
      <c r="C953" s="36"/>
      <c r="D953" s="36"/>
      <c r="E953" s="36"/>
      <c r="F953" s="38"/>
      <c r="G953" s="36"/>
      <c r="H953" s="38"/>
      <c r="I953" s="37"/>
      <c r="J953" s="36"/>
      <c r="K953" s="36"/>
      <c r="L953" s="38"/>
      <c r="M953" s="37"/>
      <c r="N953" s="36"/>
      <c r="O953" s="36"/>
      <c r="P953" s="36"/>
      <c r="Q953" s="36"/>
      <c r="R953" s="36"/>
      <c r="S953" s="36"/>
      <c r="T953" s="38"/>
      <c r="U953" s="38"/>
      <c r="V953" s="37"/>
      <c r="W953" s="71"/>
    </row>
    <row r="954" spans="1:23" ht="15" x14ac:dyDescent="0.2">
      <c r="A954" s="69"/>
      <c r="B954" s="36"/>
      <c r="C954" s="36"/>
      <c r="D954" s="36"/>
      <c r="E954" s="36"/>
      <c r="F954" s="38"/>
      <c r="G954" s="36"/>
      <c r="H954" s="38"/>
      <c r="I954" s="37"/>
      <c r="J954" s="36"/>
      <c r="K954" s="36"/>
      <c r="L954" s="38"/>
      <c r="M954" s="37"/>
      <c r="N954" s="36"/>
      <c r="O954" s="36"/>
      <c r="P954" s="36"/>
      <c r="Q954" s="36"/>
      <c r="R954" s="36"/>
      <c r="S954" s="36"/>
      <c r="T954" s="38"/>
      <c r="U954" s="38"/>
      <c r="V954" s="37"/>
      <c r="W954" s="71"/>
    </row>
    <row r="955" spans="1:23" ht="15" x14ac:dyDescent="0.2">
      <c r="A955" s="69"/>
      <c r="B955" s="36"/>
      <c r="C955" s="36"/>
      <c r="D955" s="36"/>
      <c r="E955" s="36"/>
      <c r="F955" s="38"/>
      <c r="G955" s="36"/>
      <c r="H955" s="38"/>
      <c r="I955" s="37"/>
      <c r="J955" s="36"/>
      <c r="K955" s="36"/>
      <c r="L955" s="38"/>
      <c r="M955" s="37"/>
      <c r="N955" s="36"/>
      <c r="O955" s="36"/>
      <c r="P955" s="36"/>
      <c r="Q955" s="36"/>
      <c r="R955" s="36"/>
      <c r="S955" s="36"/>
      <c r="T955" s="38"/>
      <c r="U955" s="38"/>
      <c r="V955" s="37"/>
      <c r="W955" s="71"/>
    </row>
    <row r="956" spans="1:23" ht="15" x14ac:dyDescent="0.2">
      <c r="A956" s="69"/>
      <c r="B956" s="36"/>
      <c r="C956" s="36"/>
      <c r="D956" s="36"/>
      <c r="E956" s="36"/>
      <c r="F956" s="38"/>
      <c r="G956" s="36"/>
      <c r="H956" s="38"/>
      <c r="I956" s="37"/>
      <c r="J956" s="36"/>
      <c r="K956" s="36"/>
      <c r="L956" s="38"/>
      <c r="M956" s="37"/>
      <c r="N956" s="36"/>
      <c r="O956" s="36"/>
      <c r="P956" s="36"/>
      <c r="Q956" s="36"/>
      <c r="R956" s="36"/>
      <c r="S956" s="36"/>
      <c r="T956" s="38"/>
      <c r="U956" s="38"/>
      <c r="V956" s="37"/>
      <c r="W956" s="71"/>
    </row>
    <row r="957" spans="1:23" ht="15" x14ac:dyDescent="0.2">
      <c r="A957" s="69"/>
      <c r="B957" s="36"/>
      <c r="C957" s="36"/>
      <c r="D957" s="36"/>
      <c r="E957" s="36"/>
      <c r="F957" s="38"/>
      <c r="G957" s="36"/>
      <c r="H957" s="38"/>
      <c r="I957" s="37"/>
      <c r="J957" s="36"/>
      <c r="K957" s="36"/>
      <c r="L957" s="38"/>
      <c r="M957" s="37"/>
      <c r="N957" s="36"/>
      <c r="O957" s="36"/>
      <c r="P957" s="36"/>
      <c r="Q957" s="36"/>
      <c r="R957" s="36"/>
      <c r="S957" s="36"/>
      <c r="T957" s="38"/>
      <c r="U957" s="38"/>
      <c r="V957" s="37"/>
      <c r="W957" s="71"/>
    </row>
    <row r="958" spans="1:23" ht="15" x14ac:dyDescent="0.2">
      <c r="A958" s="69"/>
      <c r="B958" s="36"/>
      <c r="C958" s="36"/>
      <c r="D958" s="36"/>
      <c r="E958" s="36"/>
      <c r="F958" s="38"/>
      <c r="G958" s="36"/>
      <c r="H958" s="38"/>
      <c r="I958" s="37"/>
      <c r="J958" s="36"/>
      <c r="K958" s="36"/>
      <c r="L958" s="38"/>
      <c r="M958" s="37"/>
      <c r="N958" s="36"/>
      <c r="O958" s="36"/>
      <c r="P958" s="36"/>
      <c r="Q958" s="36"/>
      <c r="R958" s="36"/>
      <c r="S958" s="36"/>
      <c r="T958" s="38"/>
      <c r="U958" s="38"/>
      <c r="V958" s="37"/>
      <c r="W958" s="71"/>
    </row>
    <row r="959" spans="1:23" ht="15" x14ac:dyDescent="0.2">
      <c r="A959" s="69"/>
      <c r="B959" s="36"/>
      <c r="C959" s="36"/>
      <c r="D959" s="36"/>
      <c r="E959" s="36"/>
      <c r="F959" s="38"/>
      <c r="G959" s="36"/>
      <c r="H959" s="38"/>
      <c r="I959" s="37"/>
      <c r="J959" s="36"/>
      <c r="K959" s="36"/>
      <c r="L959" s="38"/>
      <c r="M959" s="37"/>
      <c r="N959" s="36"/>
      <c r="O959" s="36"/>
      <c r="P959" s="36"/>
      <c r="Q959" s="36"/>
      <c r="R959" s="36"/>
      <c r="S959" s="36"/>
      <c r="T959" s="38"/>
      <c r="U959" s="38"/>
      <c r="V959" s="37"/>
      <c r="W959" s="71"/>
    </row>
    <row r="960" spans="1:23" ht="15" x14ac:dyDescent="0.2">
      <c r="A960" s="69"/>
      <c r="B960" s="36"/>
      <c r="C960" s="36"/>
      <c r="D960" s="36"/>
      <c r="E960" s="36"/>
      <c r="F960" s="38"/>
      <c r="G960" s="36"/>
      <c r="H960" s="38"/>
      <c r="I960" s="37"/>
      <c r="J960" s="36"/>
      <c r="K960" s="36"/>
      <c r="L960" s="38"/>
      <c r="M960" s="37"/>
      <c r="N960" s="36"/>
      <c r="O960" s="36"/>
      <c r="P960" s="36"/>
      <c r="Q960" s="36"/>
      <c r="R960" s="36"/>
      <c r="S960" s="36"/>
      <c r="T960" s="38"/>
      <c r="U960" s="38"/>
      <c r="V960" s="37"/>
      <c r="W960" s="71"/>
    </row>
    <row r="961" spans="1:23" ht="15" x14ac:dyDescent="0.2">
      <c r="A961" s="69"/>
      <c r="B961" s="36"/>
      <c r="C961" s="36"/>
      <c r="D961" s="36"/>
      <c r="E961" s="36"/>
      <c r="F961" s="38"/>
      <c r="G961" s="36"/>
      <c r="H961" s="38"/>
      <c r="I961" s="37"/>
      <c r="J961" s="36"/>
      <c r="K961" s="36"/>
      <c r="L961" s="38"/>
      <c r="M961" s="37"/>
      <c r="N961" s="36"/>
      <c r="O961" s="36"/>
      <c r="P961" s="36"/>
      <c r="Q961" s="36"/>
      <c r="R961" s="36"/>
      <c r="S961" s="36"/>
      <c r="T961" s="38"/>
      <c r="U961" s="38"/>
      <c r="V961" s="37"/>
      <c r="W961" s="71"/>
    </row>
    <row r="962" spans="1:23" ht="15" x14ac:dyDescent="0.2">
      <c r="A962" s="69"/>
      <c r="B962" s="36"/>
      <c r="C962" s="36"/>
      <c r="D962" s="36"/>
      <c r="E962" s="36"/>
      <c r="F962" s="38"/>
      <c r="G962" s="36"/>
      <c r="H962" s="38"/>
      <c r="I962" s="37"/>
      <c r="J962" s="36"/>
      <c r="K962" s="36"/>
      <c r="L962" s="38"/>
      <c r="M962" s="37"/>
      <c r="N962" s="36"/>
      <c r="O962" s="36"/>
      <c r="P962" s="36"/>
      <c r="Q962" s="36"/>
      <c r="R962" s="36"/>
      <c r="S962" s="36"/>
      <c r="T962" s="38"/>
      <c r="U962" s="38"/>
      <c r="V962" s="37"/>
      <c r="W962" s="71"/>
    </row>
    <row r="963" spans="1:23" ht="15" x14ac:dyDescent="0.2">
      <c r="A963" s="69"/>
      <c r="B963" s="36"/>
      <c r="C963" s="36"/>
      <c r="D963" s="36"/>
      <c r="E963" s="36"/>
      <c r="F963" s="38"/>
      <c r="G963" s="36"/>
      <c r="H963" s="38"/>
      <c r="I963" s="37"/>
      <c r="J963" s="36"/>
      <c r="K963" s="36"/>
      <c r="L963" s="38"/>
      <c r="M963" s="37"/>
      <c r="N963" s="36"/>
      <c r="O963" s="36"/>
      <c r="P963" s="36"/>
      <c r="Q963" s="36"/>
      <c r="R963" s="36"/>
      <c r="S963" s="36"/>
      <c r="T963" s="38"/>
      <c r="U963" s="38"/>
      <c r="V963" s="37"/>
      <c r="W963" s="71"/>
    </row>
    <row r="964" spans="1:23" ht="15" x14ac:dyDescent="0.2">
      <c r="A964" s="69"/>
      <c r="B964" s="36"/>
      <c r="C964" s="36"/>
      <c r="D964" s="36"/>
      <c r="E964" s="36"/>
      <c r="F964" s="38"/>
      <c r="G964" s="36"/>
      <c r="H964" s="38"/>
      <c r="I964" s="37"/>
      <c r="J964" s="36"/>
      <c r="K964" s="36"/>
      <c r="L964" s="38"/>
      <c r="M964" s="37"/>
      <c r="N964" s="36"/>
      <c r="O964" s="36"/>
      <c r="P964" s="36"/>
      <c r="Q964" s="36"/>
      <c r="R964" s="36"/>
      <c r="S964" s="36"/>
      <c r="T964" s="38"/>
      <c r="U964" s="38"/>
      <c r="V964" s="37"/>
      <c r="W964" s="71"/>
    </row>
    <row r="965" spans="1:23" ht="15" x14ac:dyDescent="0.2">
      <c r="A965" s="69"/>
      <c r="B965" s="36"/>
      <c r="C965" s="36"/>
      <c r="D965" s="36"/>
      <c r="E965" s="36"/>
      <c r="F965" s="38"/>
      <c r="G965" s="36"/>
      <c r="H965" s="38"/>
      <c r="I965" s="37"/>
      <c r="J965" s="36"/>
      <c r="K965" s="36"/>
      <c r="L965" s="38"/>
      <c r="M965" s="37"/>
      <c r="N965" s="36"/>
      <c r="O965" s="36"/>
      <c r="P965" s="36"/>
      <c r="Q965" s="36"/>
      <c r="R965" s="36"/>
      <c r="S965" s="36"/>
      <c r="T965" s="38"/>
      <c r="U965" s="38"/>
      <c r="V965" s="37"/>
      <c r="W965" s="71"/>
    </row>
    <row r="966" spans="1:23" ht="15" x14ac:dyDescent="0.2">
      <c r="A966" s="69"/>
      <c r="B966" s="36"/>
      <c r="C966" s="36"/>
      <c r="D966" s="36"/>
      <c r="E966" s="36"/>
      <c r="F966" s="38"/>
      <c r="G966" s="36"/>
      <c r="H966" s="38"/>
      <c r="I966" s="37"/>
      <c r="J966" s="36"/>
      <c r="K966" s="36"/>
      <c r="L966" s="38"/>
      <c r="M966" s="37"/>
      <c r="N966" s="36"/>
      <c r="O966" s="36"/>
      <c r="P966" s="36"/>
      <c r="Q966" s="36"/>
      <c r="R966" s="36"/>
      <c r="S966" s="36"/>
      <c r="T966" s="38"/>
      <c r="U966" s="38"/>
      <c r="V966" s="37"/>
      <c r="W966" s="71"/>
    </row>
    <row r="967" spans="1:23" ht="15" x14ac:dyDescent="0.2">
      <c r="A967" s="69"/>
      <c r="B967" s="36"/>
      <c r="C967" s="36"/>
      <c r="D967" s="36"/>
      <c r="E967" s="36"/>
      <c r="F967" s="38"/>
      <c r="G967" s="36"/>
      <c r="H967" s="38"/>
      <c r="I967" s="37"/>
      <c r="J967" s="36"/>
      <c r="K967" s="36"/>
      <c r="L967" s="38"/>
      <c r="M967" s="37"/>
      <c r="N967" s="36"/>
      <c r="O967" s="36"/>
      <c r="P967" s="36"/>
      <c r="Q967" s="36"/>
      <c r="R967" s="36"/>
      <c r="S967" s="36"/>
      <c r="T967" s="38"/>
      <c r="U967" s="38"/>
      <c r="V967" s="37"/>
      <c r="W967" s="71"/>
    </row>
    <row r="968" spans="1:23" ht="15" x14ac:dyDescent="0.2">
      <c r="A968" s="69"/>
      <c r="B968" s="36"/>
      <c r="C968" s="36"/>
      <c r="D968" s="36"/>
      <c r="E968" s="36"/>
      <c r="F968" s="38"/>
      <c r="G968" s="36"/>
      <c r="H968" s="38"/>
      <c r="I968" s="37"/>
      <c r="J968" s="36"/>
      <c r="K968" s="36"/>
      <c r="L968" s="38"/>
      <c r="M968" s="37"/>
      <c r="N968" s="36"/>
      <c r="O968" s="36"/>
      <c r="P968" s="36"/>
      <c r="Q968" s="36"/>
      <c r="R968" s="36"/>
      <c r="S968" s="36"/>
      <c r="T968" s="38"/>
      <c r="U968" s="38"/>
      <c r="V968" s="37"/>
      <c r="W968" s="71"/>
    </row>
    <row r="969" spans="1:23" ht="15" x14ac:dyDescent="0.2">
      <c r="A969" s="69"/>
      <c r="B969" s="36"/>
      <c r="C969" s="36"/>
      <c r="D969" s="36"/>
      <c r="E969" s="36"/>
      <c r="F969" s="38"/>
      <c r="G969" s="36"/>
      <c r="H969" s="38"/>
      <c r="I969" s="37"/>
      <c r="J969" s="36"/>
      <c r="K969" s="36"/>
      <c r="L969" s="38"/>
      <c r="M969" s="37"/>
      <c r="N969" s="36"/>
      <c r="O969" s="36"/>
      <c r="P969" s="36"/>
      <c r="Q969" s="36"/>
      <c r="R969" s="36"/>
      <c r="S969" s="36"/>
      <c r="T969" s="38"/>
      <c r="U969" s="38"/>
      <c r="V969" s="37"/>
      <c r="W969" s="71"/>
    </row>
    <row r="970" spans="1:23" ht="15" x14ac:dyDescent="0.2">
      <c r="A970" s="69"/>
      <c r="B970" s="36"/>
      <c r="C970" s="36"/>
      <c r="D970" s="36"/>
      <c r="E970" s="36"/>
      <c r="F970" s="38"/>
      <c r="G970" s="36"/>
      <c r="H970" s="38"/>
      <c r="I970" s="37"/>
      <c r="J970" s="36"/>
      <c r="K970" s="36"/>
      <c r="L970" s="38"/>
      <c r="M970" s="37"/>
      <c r="N970" s="36"/>
      <c r="O970" s="36"/>
      <c r="P970" s="36"/>
      <c r="Q970" s="36"/>
      <c r="R970" s="36"/>
      <c r="S970" s="36"/>
      <c r="T970" s="38"/>
      <c r="U970" s="38"/>
      <c r="V970" s="37"/>
      <c r="W970" s="71"/>
    </row>
    <row r="971" spans="1:23" ht="15" x14ac:dyDescent="0.2">
      <c r="A971" s="69"/>
      <c r="B971" s="36"/>
      <c r="C971" s="36"/>
      <c r="D971" s="36"/>
      <c r="E971" s="36"/>
      <c r="F971" s="38"/>
      <c r="G971" s="36"/>
      <c r="H971" s="38"/>
      <c r="I971" s="37"/>
      <c r="J971" s="36"/>
      <c r="K971" s="36"/>
      <c r="L971" s="38"/>
      <c r="M971" s="37"/>
      <c r="N971" s="36"/>
      <c r="O971" s="36"/>
      <c r="P971" s="36"/>
      <c r="Q971" s="36"/>
      <c r="R971" s="36"/>
      <c r="S971" s="36"/>
      <c r="T971" s="38"/>
      <c r="U971" s="38"/>
      <c r="V971" s="37"/>
      <c r="W971" s="71"/>
    </row>
    <row r="972" spans="1:23" ht="15" x14ac:dyDescent="0.2">
      <c r="A972" s="69"/>
      <c r="B972" s="36"/>
      <c r="C972" s="36"/>
      <c r="D972" s="36"/>
      <c r="E972" s="36"/>
      <c r="F972" s="38"/>
      <c r="G972" s="36"/>
      <c r="H972" s="38"/>
      <c r="I972" s="37"/>
      <c r="J972" s="36"/>
      <c r="K972" s="36"/>
      <c r="L972" s="38"/>
      <c r="M972" s="37"/>
      <c r="N972" s="36"/>
      <c r="O972" s="36"/>
      <c r="P972" s="36"/>
      <c r="Q972" s="36"/>
      <c r="R972" s="36"/>
      <c r="S972" s="36"/>
      <c r="T972" s="38"/>
      <c r="U972" s="38"/>
      <c r="V972" s="37"/>
      <c r="W972" s="71"/>
    </row>
    <row r="973" spans="1:23" ht="15" x14ac:dyDescent="0.2">
      <c r="A973" s="69"/>
      <c r="B973" s="36"/>
      <c r="C973" s="36"/>
      <c r="D973" s="36"/>
      <c r="E973" s="36"/>
      <c r="F973" s="38"/>
      <c r="G973" s="36"/>
      <c r="H973" s="38"/>
      <c r="I973" s="37"/>
      <c r="J973" s="36"/>
      <c r="K973" s="36"/>
      <c r="L973" s="38"/>
      <c r="M973" s="37"/>
      <c r="N973" s="36"/>
      <c r="O973" s="36"/>
      <c r="P973" s="36"/>
      <c r="Q973" s="36"/>
      <c r="R973" s="36"/>
      <c r="S973" s="36"/>
      <c r="T973" s="38"/>
      <c r="U973" s="38"/>
      <c r="V973" s="37"/>
      <c r="W973" s="71"/>
    </row>
    <row r="974" spans="1:23" ht="15" x14ac:dyDescent="0.2">
      <c r="A974" s="69"/>
      <c r="B974" s="36"/>
      <c r="C974" s="36"/>
      <c r="D974" s="36"/>
      <c r="E974" s="36"/>
      <c r="F974" s="38"/>
      <c r="G974" s="36"/>
      <c r="H974" s="38"/>
      <c r="I974" s="37"/>
      <c r="J974" s="36"/>
      <c r="K974" s="36"/>
      <c r="L974" s="38"/>
      <c r="M974" s="37"/>
      <c r="N974" s="36"/>
      <c r="O974" s="36"/>
      <c r="P974" s="36"/>
      <c r="Q974" s="36"/>
      <c r="R974" s="36"/>
      <c r="S974" s="36"/>
      <c r="T974" s="38"/>
      <c r="U974" s="38"/>
      <c r="V974" s="37"/>
      <c r="W974" s="71"/>
    </row>
    <row r="975" spans="1:23" ht="15" x14ac:dyDescent="0.2">
      <c r="A975" s="69"/>
      <c r="B975" s="36"/>
      <c r="C975" s="36"/>
      <c r="D975" s="36"/>
      <c r="E975" s="36"/>
      <c r="F975" s="38"/>
      <c r="G975" s="36"/>
      <c r="H975" s="38"/>
      <c r="I975" s="37"/>
      <c r="J975" s="36"/>
      <c r="K975" s="36"/>
      <c r="L975" s="38"/>
      <c r="M975" s="37"/>
      <c r="N975" s="36"/>
      <c r="O975" s="36"/>
      <c r="P975" s="36"/>
      <c r="Q975" s="36"/>
      <c r="R975" s="36"/>
      <c r="S975" s="36"/>
      <c r="T975" s="38"/>
      <c r="U975" s="38"/>
      <c r="V975" s="37"/>
      <c r="W975" s="71"/>
    </row>
    <row r="976" spans="1:23" ht="15" x14ac:dyDescent="0.2">
      <c r="A976" s="69"/>
      <c r="B976" s="36"/>
      <c r="C976" s="36"/>
      <c r="D976" s="36"/>
      <c r="E976" s="36"/>
      <c r="F976" s="38"/>
      <c r="G976" s="36"/>
      <c r="H976" s="38"/>
      <c r="I976" s="37"/>
      <c r="J976" s="36"/>
      <c r="K976" s="36"/>
      <c r="L976" s="38"/>
      <c r="M976" s="37"/>
      <c r="N976" s="36"/>
      <c r="O976" s="36"/>
      <c r="P976" s="36"/>
      <c r="Q976" s="36"/>
      <c r="R976" s="36"/>
      <c r="S976" s="36"/>
      <c r="T976" s="38"/>
      <c r="U976" s="38"/>
      <c r="V976" s="37"/>
      <c r="W976" s="71"/>
    </row>
    <row r="977" spans="1:23" ht="15" x14ac:dyDescent="0.2">
      <c r="A977" s="69"/>
      <c r="B977" s="36"/>
      <c r="C977" s="36"/>
      <c r="D977" s="36"/>
      <c r="E977" s="36"/>
      <c r="F977" s="38"/>
      <c r="G977" s="36"/>
      <c r="H977" s="38"/>
      <c r="I977" s="37"/>
      <c r="J977" s="36"/>
      <c r="K977" s="36"/>
      <c r="L977" s="38"/>
      <c r="M977" s="37"/>
      <c r="N977" s="36"/>
      <c r="O977" s="36"/>
      <c r="P977" s="36"/>
      <c r="Q977" s="36"/>
      <c r="R977" s="36"/>
      <c r="S977" s="36"/>
      <c r="T977" s="38"/>
      <c r="U977" s="38"/>
      <c r="V977" s="37"/>
      <c r="W977" s="71"/>
    </row>
    <row r="978" spans="1:23" ht="15" x14ac:dyDescent="0.2">
      <c r="A978" s="69"/>
      <c r="B978" s="36"/>
      <c r="C978" s="36"/>
      <c r="D978" s="36"/>
      <c r="E978" s="36"/>
      <c r="F978" s="38"/>
      <c r="G978" s="36"/>
      <c r="H978" s="38"/>
      <c r="I978" s="37"/>
      <c r="J978" s="36"/>
      <c r="K978" s="36"/>
      <c r="L978" s="38"/>
      <c r="M978" s="37"/>
      <c r="N978" s="36"/>
      <c r="O978" s="36"/>
      <c r="P978" s="36"/>
      <c r="Q978" s="36"/>
      <c r="R978" s="36"/>
      <c r="S978" s="36"/>
      <c r="T978" s="38"/>
      <c r="U978" s="38"/>
      <c r="V978" s="37"/>
      <c r="W978" s="71"/>
    </row>
    <row r="979" spans="1:23" ht="15" x14ac:dyDescent="0.2">
      <c r="A979" s="69"/>
      <c r="B979" s="36"/>
      <c r="C979" s="36"/>
      <c r="D979" s="36"/>
      <c r="E979" s="36"/>
      <c r="F979" s="38"/>
      <c r="G979" s="36"/>
      <c r="H979" s="38"/>
      <c r="I979" s="37"/>
      <c r="J979" s="36"/>
      <c r="K979" s="36"/>
      <c r="L979" s="38"/>
      <c r="M979" s="37"/>
      <c r="N979" s="36"/>
      <c r="O979" s="36"/>
      <c r="P979" s="36"/>
      <c r="Q979" s="36"/>
      <c r="R979" s="36"/>
      <c r="S979" s="36"/>
      <c r="T979" s="38"/>
      <c r="U979" s="38"/>
      <c r="V979" s="37"/>
      <c r="W979" s="71"/>
    </row>
    <row r="980" spans="1:23" ht="15" x14ac:dyDescent="0.2">
      <c r="A980" s="69"/>
      <c r="B980" s="36"/>
      <c r="C980" s="36"/>
      <c r="D980" s="36"/>
      <c r="E980" s="36"/>
      <c r="F980" s="38"/>
      <c r="G980" s="36"/>
      <c r="H980" s="38"/>
      <c r="I980" s="37"/>
      <c r="J980" s="36"/>
      <c r="K980" s="36"/>
      <c r="L980" s="38"/>
      <c r="M980" s="37"/>
      <c r="N980" s="36"/>
      <c r="O980" s="36"/>
      <c r="P980" s="36"/>
      <c r="Q980" s="36"/>
      <c r="R980" s="36"/>
      <c r="S980" s="36"/>
      <c r="T980" s="38"/>
      <c r="U980" s="38"/>
      <c r="V980" s="37"/>
      <c r="W980" s="71"/>
    </row>
    <row r="981" spans="1:23" ht="15" x14ac:dyDescent="0.2">
      <c r="A981" s="69"/>
      <c r="B981" s="36"/>
      <c r="C981" s="36"/>
      <c r="D981" s="36"/>
      <c r="E981" s="36"/>
      <c r="F981" s="38"/>
      <c r="G981" s="36"/>
      <c r="H981" s="38"/>
      <c r="I981" s="37"/>
      <c r="J981" s="36"/>
      <c r="K981" s="36"/>
      <c r="L981" s="38"/>
      <c r="M981" s="37"/>
      <c r="N981" s="36"/>
      <c r="O981" s="36"/>
      <c r="P981" s="36"/>
      <c r="Q981" s="36"/>
      <c r="R981" s="36"/>
      <c r="S981" s="36"/>
      <c r="T981" s="38"/>
      <c r="U981" s="38"/>
      <c r="V981" s="37"/>
      <c r="W981" s="71"/>
    </row>
    <row r="982" spans="1:23" ht="15" x14ac:dyDescent="0.2">
      <c r="A982" s="69"/>
      <c r="B982" s="36"/>
      <c r="C982" s="36"/>
      <c r="D982" s="36"/>
      <c r="E982" s="36"/>
      <c r="F982" s="38"/>
      <c r="G982" s="36"/>
      <c r="H982" s="38"/>
      <c r="I982" s="37"/>
      <c r="J982" s="36"/>
      <c r="K982" s="36"/>
      <c r="L982" s="38"/>
      <c r="M982" s="37"/>
      <c r="N982" s="36"/>
      <c r="O982" s="36"/>
      <c r="P982" s="36"/>
      <c r="Q982" s="36"/>
      <c r="R982" s="36"/>
      <c r="S982" s="36"/>
      <c r="T982" s="38"/>
      <c r="U982" s="38"/>
      <c r="V982" s="37"/>
      <c r="W982" s="71"/>
    </row>
    <row r="983" spans="1:23" ht="15" x14ac:dyDescent="0.2">
      <c r="A983" s="69"/>
      <c r="B983" s="36"/>
      <c r="C983" s="36"/>
      <c r="D983" s="36"/>
      <c r="E983" s="36"/>
      <c r="F983" s="38"/>
      <c r="G983" s="36"/>
      <c r="H983" s="38"/>
      <c r="I983" s="37"/>
      <c r="J983" s="36"/>
      <c r="K983" s="36"/>
      <c r="L983" s="38"/>
      <c r="M983" s="37"/>
      <c r="N983" s="36"/>
      <c r="O983" s="36"/>
      <c r="P983" s="36"/>
      <c r="Q983" s="36"/>
      <c r="R983" s="36"/>
      <c r="S983" s="36"/>
      <c r="T983" s="38"/>
      <c r="U983" s="38"/>
      <c r="V983" s="37"/>
      <c r="W983" s="71"/>
    </row>
    <row r="984" spans="1:23" ht="15" x14ac:dyDescent="0.2">
      <c r="A984" s="69"/>
      <c r="B984" s="36"/>
      <c r="C984" s="36"/>
      <c r="D984" s="36"/>
      <c r="E984" s="36"/>
      <c r="F984" s="38"/>
      <c r="G984" s="36"/>
      <c r="H984" s="38"/>
      <c r="I984" s="37"/>
      <c r="J984" s="36"/>
      <c r="K984" s="36"/>
      <c r="L984" s="38"/>
      <c r="M984" s="37"/>
      <c r="N984" s="36"/>
      <c r="O984" s="36"/>
      <c r="P984" s="36"/>
      <c r="Q984" s="36"/>
      <c r="R984" s="36"/>
      <c r="S984" s="36"/>
      <c r="T984" s="38"/>
      <c r="U984" s="38"/>
      <c r="V984" s="37"/>
      <c r="W984" s="71"/>
    </row>
    <row r="985" spans="1:23" ht="15" x14ac:dyDescent="0.2">
      <c r="A985" s="69"/>
      <c r="B985" s="36"/>
      <c r="C985" s="36"/>
      <c r="D985" s="36"/>
      <c r="E985" s="36"/>
      <c r="F985" s="38"/>
      <c r="G985" s="36"/>
      <c r="H985" s="38"/>
      <c r="I985" s="37"/>
      <c r="J985" s="36"/>
      <c r="K985" s="36"/>
      <c r="L985" s="38"/>
      <c r="M985" s="37"/>
      <c r="N985" s="36"/>
      <c r="O985" s="36"/>
      <c r="P985" s="36"/>
      <c r="Q985" s="36"/>
      <c r="R985" s="36"/>
      <c r="S985" s="36"/>
      <c r="T985" s="38"/>
      <c r="U985" s="38"/>
      <c r="V985" s="37"/>
      <c r="W985" s="71"/>
    </row>
    <row r="986" spans="1:23" ht="15" x14ac:dyDescent="0.2">
      <c r="A986" s="69"/>
      <c r="B986" s="36"/>
      <c r="C986" s="36"/>
      <c r="D986" s="36"/>
      <c r="E986" s="36"/>
      <c r="F986" s="38"/>
      <c r="G986" s="36"/>
      <c r="H986" s="38"/>
      <c r="I986" s="37"/>
      <c r="J986" s="36"/>
      <c r="K986" s="36"/>
      <c r="L986" s="38"/>
      <c r="M986" s="37"/>
      <c r="N986" s="36"/>
      <c r="O986" s="36"/>
      <c r="P986" s="36"/>
      <c r="Q986" s="36"/>
      <c r="R986" s="36"/>
      <c r="S986" s="36"/>
      <c r="T986" s="38"/>
      <c r="U986" s="38"/>
      <c r="V986" s="37"/>
      <c r="W986" s="71"/>
    </row>
    <row r="987" spans="1:23" ht="15" x14ac:dyDescent="0.2">
      <c r="A987" s="69"/>
      <c r="B987" s="36"/>
      <c r="C987" s="36"/>
      <c r="D987" s="36"/>
      <c r="E987" s="36"/>
      <c r="F987" s="38"/>
      <c r="G987" s="36"/>
      <c r="H987" s="38"/>
      <c r="I987" s="37"/>
      <c r="J987" s="36"/>
      <c r="K987" s="36"/>
      <c r="L987" s="38"/>
      <c r="M987" s="37"/>
      <c r="N987" s="36"/>
      <c r="O987" s="36"/>
      <c r="P987" s="36"/>
      <c r="Q987" s="36"/>
      <c r="R987" s="36"/>
      <c r="S987" s="36"/>
      <c r="T987" s="38"/>
      <c r="U987" s="38"/>
      <c r="V987" s="37"/>
      <c r="W987" s="71"/>
    </row>
    <row r="988" spans="1:23" ht="15" x14ac:dyDescent="0.2">
      <c r="A988" s="69"/>
      <c r="B988" s="36"/>
      <c r="C988" s="36"/>
      <c r="D988" s="36"/>
      <c r="E988" s="36"/>
      <c r="F988" s="38"/>
      <c r="G988" s="36"/>
      <c r="H988" s="38"/>
      <c r="I988" s="37"/>
      <c r="J988" s="36"/>
      <c r="K988" s="36"/>
      <c r="L988" s="38"/>
      <c r="M988" s="37"/>
      <c r="N988" s="36"/>
      <c r="O988" s="36"/>
      <c r="P988" s="36"/>
      <c r="Q988" s="36"/>
      <c r="R988" s="36"/>
      <c r="S988" s="36"/>
      <c r="T988" s="38"/>
      <c r="U988" s="38"/>
      <c r="V988" s="37"/>
      <c r="W988" s="71"/>
    </row>
    <row r="989" spans="1:23" ht="15" x14ac:dyDescent="0.2">
      <c r="A989" s="69"/>
      <c r="B989" s="36"/>
      <c r="C989" s="36"/>
      <c r="D989" s="36"/>
      <c r="E989" s="36"/>
      <c r="F989" s="38"/>
      <c r="G989" s="36"/>
      <c r="H989" s="38"/>
      <c r="I989" s="37"/>
      <c r="J989" s="36"/>
      <c r="K989" s="36"/>
      <c r="L989" s="38"/>
      <c r="M989" s="37"/>
      <c r="N989" s="36"/>
      <c r="O989" s="36"/>
      <c r="P989" s="36"/>
      <c r="Q989" s="36"/>
      <c r="R989" s="36"/>
      <c r="S989" s="36"/>
      <c r="T989" s="38"/>
      <c r="U989" s="38"/>
      <c r="V989" s="37"/>
      <c r="W989" s="71"/>
    </row>
    <row r="990" spans="1:23" ht="15" x14ac:dyDescent="0.2">
      <c r="A990" s="69"/>
      <c r="B990" s="36"/>
      <c r="C990" s="36"/>
      <c r="D990" s="36"/>
      <c r="E990" s="36"/>
      <c r="F990" s="38"/>
      <c r="G990" s="36"/>
      <c r="H990" s="38"/>
      <c r="I990" s="37"/>
      <c r="J990" s="36"/>
      <c r="K990" s="36"/>
      <c r="L990" s="38"/>
      <c r="M990" s="37"/>
      <c r="N990" s="36"/>
      <c r="O990" s="36"/>
      <c r="P990" s="36"/>
      <c r="Q990" s="36"/>
      <c r="R990" s="36"/>
      <c r="S990" s="36"/>
      <c r="T990" s="38"/>
      <c r="U990" s="38"/>
      <c r="V990" s="37"/>
      <c r="W990" s="71"/>
    </row>
    <row r="991" spans="1:23" ht="15" x14ac:dyDescent="0.2">
      <c r="A991" s="69"/>
      <c r="B991" s="36"/>
      <c r="C991" s="36"/>
      <c r="D991" s="36"/>
      <c r="E991" s="36"/>
      <c r="F991" s="38"/>
      <c r="G991" s="36"/>
      <c r="H991" s="38"/>
      <c r="I991" s="37"/>
      <c r="J991" s="36"/>
      <c r="K991" s="36"/>
      <c r="L991" s="38"/>
      <c r="M991" s="37"/>
      <c r="N991" s="36"/>
      <c r="O991" s="36"/>
      <c r="P991" s="36"/>
      <c r="Q991" s="36"/>
      <c r="R991" s="36"/>
      <c r="S991" s="36"/>
      <c r="T991" s="38"/>
      <c r="U991" s="38"/>
      <c r="V991" s="37"/>
      <c r="W991" s="71"/>
    </row>
    <row r="992" spans="1:23" ht="15" x14ac:dyDescent="0.2">
      <c r="A992" s="69"/>
      <c r="B992" s="36"/>
      <c r="C992" s="36"/>
      <c r="D992" s="36"/>
      <c r="E992" s="36"/>
      <c r="F992" s="38"/>
      <c r="G992" s="36"/>
      <c r="H992" s="38"/>
      <c r="I992" s="37"/>
      <c r="J992" s="36"/>
      <c r="K992" s="36"/>
      <c r="L992" s="38"/>
      <c r="M992" s="37"/>
      <c r="N992" s="36"/>
      <c r="O992" s="36"/>
      <c r="P992" s="36"/>
      <c r="Q992" s="36"/>
      <c r="R992" s="36"/>
      <c r="S992" s="36"/>
      <c r="T992" s="38"/>
      <c r="U992" s="38"/>
      <c r="V992" s="37"/>
      <c r="W992" s="71"/>
    </row>
    <row r="993" spans="1:23" ht="15" x14ac:dyDescent="0.2">
      <c r="A993" s="69"/>
      <c r="B993" s="36"/>
      <c r="C993" s="36"/>
      <c r="D993" s="36"/>
      <c r="E993" s="36"/>
      <c r="F993" s="38"/>
      <c r="G993" s="36"/>
      <c r="H993" s="38"/>
      <c r="I993" s="37"/>
      <c r="J993" s="36"/>
      <c r="K993" s="36"/>
      <c r="L993" s="38"/>
      <c r="M993" s="37"/>
      <c r="N993" s="36"/>
      <c r="O993" s="36"/>
      <c r="P993" s="36"/>
      <c r="Q993" s="36"/>
      <c r="R993" s="36"/>
      <c r="S993" s="36"/>
      <c r="T993" s="38"/>
      <c r="U993" s="38"/>
      <c r="V993" s="37"/>
      <c r="W993" s="71"/>
    </row>
    <row r="994" spans="1:23" ht="15" x14ac:dyDescent="0.2">
      <c r="A994" s="69"/>
      <c r="B994" s="36"/>
      <c r="C994" s="36"/>
      <c r="D994" s="36"/>
      <c r="E994" s="36"/>
      <c r="F994" s="38"/>
      <c r="G994" s="36"/>
      <c r="H994" s="38"/>
      <c r="I994" s="37"/>
      <c r="J994" s="36"/>
      <c r="K994" s="36"/>
      <c r="L994" s="38"/>
      <c r="M994" s="37"/>
      <c r="N994" s="36"/>
      <c r="O994" s="36"/>
      <c r="P994" s="36"/>
      <c r="Q994" s="36"/>
      <c r="R994" s="36"/>
      <c r="S994" s="36"/>
      <c r="T994" s="38"/>
      <c r="U994" s="38"/>
      <c r="V994" s="37"/>
      <c r="W994" s="71"/>
    </row>
    <row r="995" spans="1:23" ht="15" x14ac:dyDescent="0.2">
      <c r="A995" s="69"/>
      <c r="B995" s="36"/>
      <c r="C995" s="36"/>
      <c r="D995" s="36"/>
      <c r="E995" s="36"/>
      <c r="F995" s="38"/>
      <c r="G995" s="36"/>
      <c r="H995" s="38"/>
      <c r="I995" s="37"/>
      <c r="J995" s="36"/>
      <c r="K995" s="36"/>
      <c r="L995" s="38"/>
      <c r="M995" s="37"/>
      <c r="N995" s="36"/>
      <c r="O995" s="36"/>
      <c r="P995" s="36"/>
      <c r="Q995" s="36"/>
      <c r="R995" s="36"/>
      <c r="S995" s="36"/>
      <c r="T995" s="38"/>
      <c r="U995" s="38"/>
      <c r="V995" s="37"/>
      <c r="W995" s="71"/>
    </row>
    <row r="996" spans="1:23" ht="15" x14ac:dyDescent="0.2">
      <c r="A996" s="69"/>
      <c r="B996" s="36"/>
      <c r="C996" s="36"/>
      <c r="D996" s="36"/>
      <c r="E996" s="36"/>
      <c r="F996" s="38"/>
      <c r="G996" s="36"/>
      <c r="H996" s="38"/>
      <c r="I996" s="37"/>
      <c r="J996" s="36"/>
      <c r="K996" s="36"/>
      <c r="L996" s="38"/>
      <c r="M996" s="37"/>
      <c r="N996" s="36"/>
      <c r="O996" s="36"/>
      <c r="P996" s="36"/>
      <c r="Q996" s="36"/>
      <c r="R996" s="36"/>
      <c r="S996" s="36"/>
      <c r="T996" s="38"/>
      <c r="U996" s="38"/>
      <c r="V996" s="37"/>
      <c r="W996" s="71"/>
    </row>
    <row r="997" spans="1:23" ht="15" x14ac:dyDescent="0.2">
      <c r="A997" s="69"/>
      <c r="B997" s="36"/>
      <c r="C997" s="36"/>
      <c r="D997" s="36"/>
      <c r="E997" s="36"/>
      <c r="F997" s="38"/>
      <c r="G997" s="36"/>
      <c r="H997" s="38"/>
      <c r="I997" s="37"/>
      <c r="J997" s="36"/>
      <c r="K997" s="36"/>
      <c r="L997" s="38"/>
      <c r="M997" s="37"/>
      <c r="N997" s="36"/>
      <c r="O997" s="36"/>
      <c r="P997" s="36"/>
      <c r="Q997" s="36"/>
      <c r="R997" s="36"/>
      <c r="S997" s="36"/>
      <c r="T997" s="38"/>
      <c r="U997" s="38"/>
      <c r="V997" s="37"/>
      <c r="W997" s="71"/>
    </row>
  </sheetData>
  <autoFilter ref="A2:AK528"/>
  <customSheetViews>
    <customSheetView guid="{1B53FF84-25ED-4B63-B58A-FC4CA3ED1906}" filter="1" showAutoFilter="1">
      <pageMargins left="0.7" right="0.7" top="0.75" bottom="0.75" header="0.3" footer="0.3"/>
      <autoFilter ref="A3:BI529">
        <filterColumn colId="58">
          <filters blank="1">
            <filter val="Efficient"/>
            <filter val="Overcrowded"/>
            <filter val="Underutilized"/>
          </filters>
        </filterColumn>
        <sortState ref="A3:BI529">
          <sortCondition ref="BG3:BG529"/>
        </sortState>
      </autoFilter>
    </customSheetView>
  </customSheetViews>
  <mergeCells count="5">
    <mergeCell ref="T1:V1"/>
    <mergeCell ref="A1:E1"/>
    <mergeCell ref="F1:I1"/>
    <mergeCell ref="J1:M1"/>
    <mergeCell ref="N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94"/>
  <sheetViews>
    <sheetView showGridLines="0" workbookViewId="0"/>
  </sheetViews>
  <sheetFormatPr baseColWidth="10" defaultColWidth="14.5" defaultRowHeight="15.75" customHeight="1" x14ac:dyDescent="0.15"/>
  <cols>
    <col min="1" max="1" width="17.5" customWidth="1"/>
    <col min="2" max="2" width="23.33203125" customWidth="1"/>
    <col min="3" max="3" width="26" customWidth="1"/>
    <col min="5" max="7" width="27.1640625" customWidth="1"/>
  </cols>
  <sheetData>
    <row r="1" spans="1:7" ht="13" x14ac:dyDescent="0.15">
      <c r="A1" s="54" t="s">
        <v>767</v>
      </c>
      <c r="B1" s="54" t="s">
        <v>44</v>
      </c>
      <c r="C1" s="54"/>
      <c r="D1" s="54"/>
      <c r="E1" s="54"/>
      <c r="F1" s="54"/>
      <c r="G1" s="54"/>
    </row>
    <row r="2" spans="1:7" ht="13" x14ac:dyDescent="0.15">
      <c r="A2" s="54" t="s">
        <v>719</v>
      </c>
      <c r="B2" s="54" t="s">
        <v>136</v>
      </c>
      <c r="C2" s="54" t="s">
        <v>58</v>
      </c>
      <c r="D2" s="54" t="s">
        <v>50</v>
      </c>
      <c r="E2" s="54" t="s">
        <v>67</v>
      </c>
      <c r="F2" s="54" t="s">
        <v>111</v>
      </c>
      <c r="G2" s="54" t="s">
        <v>768</v>
      </c>
    </row>
    <row r="3" spans="1:7" ht="13" x14ac:dyDescent="0.15">
      <c r="A3" s="54" t="s">
        <v>46</v>
      </c>
      <c r="B3" s="54">
        <v>6</v>
      </c>
      <c r="C3" s="54">
        <v>17</v>
      </c>
      <c r="D3" s="54">
        <v>363</v>
      </c>
      <c r="E3" s="54">
        <v>7</v>
      </c>
      <c r="F3" s="54">
        <v>17</v>
      </c>
      <c r="G3" s="54">
        <v>410</v>
      </c>
    </row>
    <row r="4" spans="1:7" ht="13" x14ac:dyDescent="0.15">
      <c r="A4" s="54" t="s">
        <v>52</v>
      </c>
      <c r="B4" s="54">
        <v>1</v>
      </c>
      <c r="C4" s="54">
        <v>3</v>
      </c>
      <c r="D4" s="54">
        <v>73</v>
      </c>
      <c r="E4" s="54">
        <v>2</v>
      </c>
      <c r="F4" s="54">
        <v>2</v>
      </c>
      <c r="G4" s="54">
        <v>81</v>
      </c>
    </row>
    <row r="5" spans="1:7" ht="13" x14ac:dyDescent="0.15">
      <c r="A5" s="54" t="s">
        <v>768</v>
      </c>
      <c r="B5" s="54">
        <v>7</v>
      </c>
      <c r="C5" s="54">
        <v>20</v>
      </c>
      <c r="D5" s="54">
        <v>436</v>
      </c>
      <c r="E5" s="54">
        <v>9</v>
      </c>
      <c r="F5" s="54">
        <v>19</v>
      </c>
      <c r="G5" s="54">
        <v>491</v>
      </c>
    </row>
    <row r="6" spans="1:7" ht="15.75" customHeight="1" x14ac:dyDescent="0.15">
      <c r="A6" s="107" t="s">
        <v>753</v>
      </c>
      <c r="B6" t="s">
        <v>783</v>
      </c>
    </row>
    <row r="8" spans="1:7" ht="13" x14ac:dyDescent="0.15">
      <c r="A8" s="107" t="s">
        <v>767</v>
      </c>
      <c r="B8" s="107" t="s">
        <v>43</v>
      </c>
    </row>
    <row r="9" spans="1:7" ht="13" x14ac:dyDescent="0.15">
      <c r="A9" s="107" t="s">
        <v>719</v>
      </c>
      <c r="B9" t="s">
        <v>735</v>
      </c>
      <c r="C9" t="s">
        <v>738</v>
      </c>
      <c r="D9" t="s">
        <v>737</v>
      </c>
      <c r="E9" t="s">
        <v>768</v>
      </c>
    </row>
    <row r="10" spans="1:7" ht="13" x14ac:dyDescent="0.15">
      <c r="A10" t="s">
        <v>46</v>
      </c>
      <c r="B10" s="108">
        <v>176</v>
      </c>
      <c r="C10" s="108">
        <v>14</v>
      </c>
      <c r="D10" s="108">
        <v>220</v>
      </c>
      <c r="E10" s="108">
        <v>410</v>
      </c>
    </row>
    <row r="11" spans="1:7" ht="13" x14ac:dyDescent="0.15">
      <c r="A11" t="s">
        <v>52</v>
      </c>
      <c r="B11" s="108">
        <v>22</v>
      </c>
      <c r="C11" s="108">
        <v>16</v>
      </c>
      <c r="D11" s="108">
        <v>43</v>
      </c>
      <c r="E11" s="108">
        <v>81</v>
      </c>
    </row>
    <row r="12" spans="1:7" ht="13" x14ac:dyDescent="0.15">
      <c r="A12" t="s">
        <v>768</v>
      </c>
      <c r="B12" s="108">
        <v>198</v>
      </c>
      <c r="C12" s="108">
        <v>30</v>
      </c>
      <c r="D12" s="108">
        <v>263</v>
      </c>
      <c r="E12" s="108">
        <v>491</v>
      </c>
    </row>
    <row r="15" spans="1:7" ht="13" x14ac:dyDescent="0.15">
      <c r="B15" s="58">
        <f t="shared" ref="B15:D15" si="0">B10/$E10</f>
        <v>0.42926829268292682</v>
      </c>
      <c r="C15" s="58">
        <f t="shared" si="0"/>
        <v>3.4146341463414637E-2</v>
      </c>
      <c r="D15" s="58">
        <f t="shared" si="0"/>
        <v>0.53658536585365857</v>
      </c>
    </row>
    <row r="16" spans="1:7" ht="13" x14ac:dyDescent="0.15">
      <c r="B16" s="58">
        <f t="shared" ref="B16:D16" si="1">B11/$E11</f>
        <v>0.27160493827160492</v>
      </c>
      <c r="C16" s="58">
        <f t="shared" si="1"/>
        <v>0.19753086419753085</v>
      </c>
      <c r="D16" s="58">
        <f t="shared" si="1"/>
        <v>0.53086419753086422</v>
      </c>
    </row>
    <row r="17" spans="2:6" ht="13" x14ac:dyDescent="0.15">
      <c r="B17" s="58">
        <f t="shared" ref="B17:D17" si="2">B12/$E12</f>
        <v>0.40325865580448067</v>
      </c>
      <c r="C17" s="58">
        <f t="shared" si="2"/>
        <v>6.1099796334012219E-2</v>
      </c>
      <c r="D17" s="58">
        <f t="shared" si="2"/>
        <v>0.53564154786150708</v>
      </c>
    </row>
    <row r="20" spans="2:6" ht="13" x14ac:dyDescent="0.15">
      <c r="B20" s="17" t="s">
        <v>769</v>
      </c>
    </row>
    <row r="21" spans="2:6" ht="13" x14ac:dyDescent="0.15">
      <c r="C21" s="200" t="s">
        <v>770</v>
      </c>
      <c r="D21" s="186"/>
      <c r="E21" s="200" t="s">
        <v>771</v>
      </c>
      <c r="F21" s="186"/>
    </row>
    <row r="22" spans="2:6" ht="15.75" customHeight="1" x14ac:dyDescent="0.2">
      <c r="B22" s="101"/>
      <c r="C22" s="102" t="s">
        <v>772</v>
      </c>
      <c r="D22" s="102" t="s">
        <v>773</v>
      </c>
      <c r="E22" s="102" t="s">
        <v>772</v>
      </c>
      <c r="F22" s="102" t="s">
        <v>773</v>
      </c>
    </row>
    <row r="23" spans="2:6" ht="15.75" customHeight="1" x14ac:dyDescent="0.2">
      <c r="B23" s="102" t="s">
        <v>735</v>
      </c>
      <c r="C23" s="103">
        <v>176</v>
      </c>
      <c r="D23" s="104">
        <v>0.42899999999999999</v>
      </c>
      <c r="E23" s="103">
        <v>174</v>
      </c>
      <c r="F23" s="104">
        <v>0.42299999999999999</v>
      </c>
    </row>
    <row r="24" spans="2:6" ht="15.75" customHeight="1" x14ac:dyDescent="0.2">
      <c r="B24" s="102" t="s">
        <v>738</v>
      </c>
      <c r="C24" s="103">
        <v>14</v>
      </c>
      <c r="D24" s="104">
        <v>3.4000000000000002E-2</v>
      </c>
      <c r="E24" s="103">
        <v>16</v>
      </c>
      <c r="F24" s="104">
        <v>3.9E-2</v>
      </c>
    </row>
    <row r="25" spans="2:6" ht="15.75" customHeight="1" x14ac:dyDescent="0.2">
      <c r="B25" s="102" t="s">
        <v>737</v>
      </c>
      <c r="C25" s="103">
        <v>220</v>
      </c>
      <c r="D25" s="104">
        <v>0.53700000000000003</v>
      </c>
      <c r="E25" s="103">
        <v>221</v>
      </c>
      <c r="F25" s="104">
        <v>0.53800000000000003</v>
      </c>
    </row>
    <row r="26" spans="2:6" ht="13" x14ac:dyDescent="0.15">
      <c r="C26" s="54">
        <f>SUM(C23:C25)</f>
        <v>410</v>
      </c>
      <c r="E26" s="54">
        <f>SUM(E23:E25)</f>
        <v>411</v>
      </c>
    </row>
    <row r="30" spans="2:6" ht="13" x14ac:dyDescent="0.15">
      <c r="B30" s="17" t="s">
        <v>774</v>
      </c>
    </row>
    <row r="31" spans="2:6" ht="13" x14ac:dyDescent="0.15">
      <c r="C31" s="200" t="s">
        <v>770</v>
      </c>
      <c r="D31" s="186"/>
      <c r="E31" s="200" t="s">
        <v>771</v>
      </c>
      <c r="F31" s="186"/>
    </row>
    <row r="32" spans="2:6" ht="15.75" customHeight="1" x14ac:dyDescent="0.2">
      <c r="B32" s="101"/>
      <c r="C32" s="102" t="s">
        <v>772</v>
      </c>
      <c r="D32" s="102" t="s">
        <v>773</v>
      </c>
      <c r="E32" s="102" t="s">
        <v>772</v>
      </c>
      <c r="F32" s="102" t="s">
        <v>773</v>
      </c>
    </row>
    <row r="33" spans="1:6" ht="15.75" customHeight="1" x14ac:dyDescent="0.2">
      <c r="B33" s="102" t="s">
        <v>735</v>
      </c>
      <c r="C33" s="103">
        <v>22</v>
      </c>
      <c r="D33" s="103">
        <v>27.2</v>
      </c>
      <c r="E33" s="103">
        <v>22</v>
      </c>
      <c r="F33" s="103">
        <v>26.5</v>
      </c>
    </row>
    <row r="34" spans="1:6" ht="15.75" customHeight="1" x14ac:dyDescent="0.2">
      <c r="B34" s="102" t="s">
        <v>738</v>
      </c>
      <c r="C34" s="103">
        <v>16</v>
      </c>
      <c r="D34" s="103">
        <v>19.8</v>
      </c>
      <c r="E34" s="103">
        <v>17</v>
      </c>
      <c r="F34" s="103">
        <v>20.5</v>
      </c>
    </row>
    <row r="35" spans="1:6" ht="15.75" customHeight="1" x14ac:dyDescent="0.2">
      <c r="B35" s="102" t="s">
        <v>737</v>
      </c>
      <c r="C35" s="103">
        <v>43</v>
      </c>
      <c r="D35" s="103">
        <v>6.1</v>
      </c>
      <c r="E35" s="103">
        <v>44</v>
      </c>
      <c r="F35" s="103">
        <v>53</v>
      </c>
    </row>
    <row r="36" spans="1:6" ht="13" x14ac:dyDescent="0.15">
      <c r="C36" s="54">
        <f>SUM(C33:C35)</f>
        <v>81</v>
      </c>
      <c r="E36" s="54">
        <f>SUM(E33:E35)</f>
        <v>83</v>
      </c>
    </row>
    <row r="37" spans="1:6" ht="13" x14ac:dyDescent="0.15">
      <c r="E37" s="17" t="s">
        <v>775</v>
      </c>
    </row>
    <row r="40" spans="1:6" ht="15.75" customHeight="1" x14ac:dyDescent="0.2">
      <c r="A40" s="61" t="s">
        <v>135</v>
      </c>
      <c r="B40" s="62" t="s">
        <v>136</v>
      </c>
      <c r="C40" s="54" t="e">
        <f>VLOOKUP(A40,#REF!,55,FALSE)</f>
        <v>#REF!</v>
      </c>
    </row>
    <row r="41" spans="1:6" ht="15.75" customHeight="1" x14ac:dyDescent="0.2">
      <c r="A41" s="61" t="s">
        <v>167</v>
      </c>
      <c r="B41" s="62" t="s">
        <v>136</v>
      </c>
      <c r="C41" s="54" t="e">
        <f>VLOOKUP(A41,#REF!,55,FALSE)</f>
        <v>#REF!</v>
      </c>
    </row>
    <row r="42" spans="1:6" ht="15.75" customHeight="1" x14ac:dyDescent="0.2">
      <c r="A42" s="61" t="s">
        <v>325</v>
      </c>
      <c r="B42" s="62" t="s">
        <v>136</v>
      </c>
      <c r="C42" s="54" t="e">
        <f>VLOOKUP(A42,#REF!,55,FALSE)</f>
        <v>#REF!</v>
      </c>
    </row>
    <row r="43" spans="1:6" ht="15.75" customHeight="1" x14ac:dyDescent="0.2">
      <c r="A43" s="61" t="s">
        <v>344</v>
      </c>
      <c r="B43" s="62" t="s">
        <v>136</v>
      </c>
      <c r="C43" s="54" t="e">
        <f>VLOOKUP(A43,#REF!,55,FALSE)</f>
        <v>#REF!</v>
      </c>
    </row>
    <row r="44" spans="1:6" ht="15.75" customHeight="1" x14ac:dyDescent="0.2">
      <c r="A44" s="61" t="s">
        <v>430</v>
      </c>
      <c r="B44" s="62" t="s">
        <v>136</v>
      </c>
      <c r="C44" s="54" t="e">
        <f>VLOOKUP(A44,#REF!,55,FALSE)</f>
        <v>#REF!</v>
      </c>
    </row>
    <row r="45" spans="1:6" ht="15.75" customHeight="1" x14ac:dyDescent="0.2">
      <c r="A45" s="61" t="s">
        <v>541</v>
      </c>
      <c r="B45" s="62" t="s">
        <v>136</v>
      </c>
      <c r="C45" s="54" t="e">
        <f>VLOOKUP(A45,#REF!,55,FALSE)</f>
        <v>#REF!</v>
      </c>
      <c r="D45" s="17" t="s">
        <v>776</v>
      </c>
    </row>
    <row r="46" spans="1:6" ht="15.75" customHeight="1" x14ac:dyDescent="0.2">
      <c r="A46" s="61" t="s">
        <v>348</v>
      </c>
      <c r="B46" s="62" t="s">
        <v>136</v>
      </c>
      <c r="C46" s="54" t="e">
        <f>VLOOKUP(A46,#REF!,55,FALSE)</f>
        <v>#REF!</v>
      </c>
    </row>
    <row r="47" spans="1:6" ht="15.75" customHeight="1" x14ac:dyDescent="0.2">
      <c r="A47" s="61" t="s">
        <v>144</v>
      </c>
      <c r="B47" s="62" t="s">
        <v>58</v>
      </c>
      <c r="C47" s="54" t="e">
        <f>VLOOKUP(A47,#REF!,55,FALSE)</f>
        <v>#REF!</v>
      </c>
    </row>
    <row r="48" spans="1:6" ht="15" x14ac:dyDescent="0.2">
      <c r="A48" s="61" t="s">
        <v>175</v>
      </c>
      <c r="B48" s="62" t="s">
        <v>58</v>
      </c>
      <c r="C48" s="54" t="e">
        <f>VLOOKUP(A48,#REF!,55,FALSE)</f>
        <v>#REF!</v>
      </c>
    </row>
    <row r="49" spans="1:3" ht="15" x14ac:dyDescent="0.2">
      <c r="A49" s="61" t="s">
        <v>177</v>
      </c>
      <c r="B49" s="62" t="s">
        <v>58</v>
      </c>
      <c r="C49" s="54" t="e">
        <f>VLOOKUP(A49,#REF!,55,FALSE)</f>
        <v>#REF!</v>
      </c>
    </row>
    <row r="50" spans="1:3" ht="15" x14ac:dyDescent="0.2">
      <c r="A50" s="61" t="s">
        <v>202</v>
      </c>
      <c r="B50" s="62" t="s">
        <v>58</v>
      </c>
      <c r="C50" s="54" t="e">
        <f>VLOOKUP(A50,#REF!,55,FALSE)</f>
        <v>#REF!</v>
      </c>
    </row>
    <row r="51" spans="1:3" ht="15" x14ac:dyDescent="0.2">
      <c r="A51" s="61" t="s">
        <v>276</v>
      </c>
      <c r="B51" s="62" t="s">
        <v>58</v>
      </c>
      <c r="C51" s="54" t="e">
        <f>VLOOKUP(A51,#REF!,55,FALSE)</f>
        <v>#REF!</v>
      </c>
    </row>
    <row r="52" spans="1:3" ht="15" x14ac:dyDescent="0.2">
      <c r="A52" s="61" t="s">
        <v>285</v>
      </c>
      <c r="B52" s="62" t="s">
        <v>58</v>
      </c>
      <c r="C52" s="54" t="e">
        <f>VLOOKUP(A52,#REF!,55,FALSE)</f>
        <v>#REF!</v>
      </c>
    </row>
    <row r="53" spans="1:3" ht="15" x14ac:dyDescent="0.2">
      <c r="A53" s="61" t="s">
        <v>293</v>
      </c>
      <c r="B53" s="62" t="s">
        <v>58</v>
      </c>
      <c r="C53" s="54" t="e">
        <f>VLOOKUP(A53,#REF!,55,FALSE)</f>
        <v>#REF!</v>
      </c>
    </row>
    <row r="54" spans="1:3" ht="15" x14ac:dyDescent="0.2">
      <c r="A54" s="61" t="s">
        <v>307</v>
      </c>
      <c r="B54" s="62" t="s">
        <v>58</v>
      </c>
      <c r="C54" s="54" t="e">
        <f>VLOOKUP(A54,#REF!,55,FALSE)</f>
        <v>#REF!</v>
      </c>
    </row>
    <row r="55" spans="1:3" ht="15" x14ac:dyDescent="0.2">
      <c r="A55" s="61" t="s">
        <v>330</v>
      </c>
      <c r="B55" s="62" t="s">
        <v>58</v>
      </c>
      <c r="C55" s="54" t="e">
        <f>VLOOKUP(A55,#REF!,55,FALSE)</f>
        <v>#REF!</v>
      </c>
    </row>
    <row r="56" spans="1:3" ht="15" x14ac:dyDescent="0.2">
      <c r="A56" s="61" t="s">
        <v>394</v>
      </c>
      <c r="B56" s="62" t="s">
        <v>58</v>
      </c>
      <c r="C56" s="54" t="e">
        <f>VLOOKUP(A56,#REF!,55,FALSE)</f>
        <v>#REF!</v>
      </c>
    </row>
    <row r="57" spans="1:3" ht="15" x14ac:dyDescent="0.2">
      <c r="A57" s="61" t="s">
        <v>398</v>
      </c>
      <c r="B57" s="62" t="s">
        <v>58</v>
      </c>
      <c r="C57" s="54" t="e">
        <f>VLOOKUP(A57,#REF!,55,FALSE)</f>
        <v>#REF!</v>
      </c>
    </row>
    <row r="58" spans="1:3" ht="15" x14ac:dyDescent="0.2">
      <c r="A58" s="61" t="s">
        <v>413</v>
      </c>
      <c r="B58" s="62" t="s">
        <v>58</v>
      </c>
      <c r="C58" s="54" t="e">
        <f>VLOOKUP(A58,#REF!,55,FALSE)</f>
        <v>#REF!</v>
      </c>
    </row>
    <row r="59" spans="1:3" ht="15" x14ac:dyDescent="0.2">
      <c r="A59" s="61" t="s">
        <v>417</v>
      </c>
      <c r="B59" s="62" t="s">
        <v>58</v>
      </c>
      <c r="C59" s="54" t="e">
        <f>VLOOKUP(A59,#REF!,55,FALSE)</f>
        <v>#REF!</v>
      </c>
    </row>
    <row r="60" spans="1:3" ht="15" x14ac:dyDescent="0.2">
      <c r="A60" s="61" t="s">
        <v>482</v>
      </c>
      <c r="B60" s="62" t="s">
        <v>58</v>
      </c>
      <c r="C60" s="54" t="e">
        <f>VLOOKUP(A60,#REF!,55,FALSE)</f>
        <v>#REF!</v>
      </c>
    </row>
    <row r="61" spans="1:3" ht="15" x14ac:dyDescent="0.2">
      <c r="A61" s="61" t="s">
        <v>487</v>
      </c>
      <c r="B61" s="62" t="s">
        <v>58</v>
      </c>
      <c r="C61" s="54" t="e">
        <f>VLOOKUP(A61,#REF!,55,FALSE)</f>
        <v>#REF!</v>
      </c>
    </row>
    <row r="62" spans="1:3" ht="15" x14ac:dyDescent="0.2">
      <c r="A62" s="61" t="s">
        <v>492</v>
      </c>
      <c r="B62" s="62" t="s">
        <v>58</v>
      </c>
      <c r="C62" s="54" t="e">
        <f>VLOOKUP(A62,#REF!,55,FALSE)</f>
        <v>#REF!</v>
      </c>
    </row>
    <row r="63" spans="1:3" ht="15" x14ac:dyDescent="0.2">
      <c r="A63" s="61" t="s">
        <v>509</v>
      </c>
      <c r="B63" s="62" t="s">
        <v>58</v>
      </c>
      <c r="C63" s="54" t="e">
        <f>VLOOKUP(A63,#REF!,55,FALSE)</f>
        <v>#REF!</v>
      </c>
    </row>
    <row r="64" spans="1:3" ht="15" x14ac:dyDescent="0.2">
      <c r="A64" s="61" t="s">
        <v>224</v>
      </c>
      <c r="B64" s="62" t="s">
        <v>58</v>
      </c>
      <c r="C64" s="54" t="e">
        <f>VLOOKUP(A64,#REF!,55,FALSE)</f>
        <v>#REF!</v>
      </c>
    </row>
    <row r="65" spans="1:3" ht="15" x14ac:dyDescent="0.2">
      <c r="A65" s="61" t="s">
        <v>435</v>
      </c>
      <c r="B65" s="62" t="s">
        <v>58</v>
      </c>
      <c r="C65" s="54" t="e">
        <f>VLOOKUP(A65,#REF!,55,FALSE)</f>
        <v>#REF!</v>
      </c>
    </row>
    <row r="66" spans="1:3" ht="15" x14ac:dyDescent="0.2">
      <c r="A66" s="61" t="s">
        <v>529</v>
      </c>
      <c r="B66" s="62" t="s">
        <v>58</v>
      </c>
      <c r="C66" s="54" t="e">
        <f>VLOOKUP(A66,#REF!,55,FALSE)</f>
        <v>#REF!</v>
      </c>
    </row>
    <row r="67" spans="1:3" ht="15" x14ac:dyDescent="0.2">
      <c r="A67" s="61" t="s">
        <v>65</v>
      </c>
      <c r="B67" s="62" t="s">
        <v>67</v>
      </c>
      <c r="C67" s="54" t="e">
        <f>VLOOKUP(A67,#REF!,55,FALSE)</f>
        <v>#REF!</v>
      </c>
    </row>
    <row r="68" spans="1:3" ht="15" x14ac:dyDescent="0.2">
      <c r="A68" s="61" t="s">
        <v>183</v>
      </c>
      <c r="B68" s="62" t="s">
        <v>67</v>
      </c>
      <c r="C68" s="54" t="e">
        <f>VLOOKUP(A68,#REF!,55,FALSE)</f>
        <v>#REF!</v>
      </c>
    </row>
    <row r="69" spans="1:3" ht="15" x14ac:dyDescent="0.2">
      <c r="A69" s="61" t="s">
        <v>228</v>
      </c>
      <c r="B69" s="62" t="s">
        <v>67</v>
      </c>
      <c r="C69" s="54" t="e">
        <f>VLOOKUP(A69,#REF!,55,FALSE)</f>
        <v>#REF!</v>
      </c>
    </row>
    <row r="70" spans="1:3" ht="15" x14ac:dyDescent="0.2">
      <c r="A70" s="61" t="s">
        <v>360</v>
      </c>
      <c r="B70" s="62" t="s">
        <v>67</v>
      </c>
      <c r="C70" s="54" t="e">
        <f>VLOOKUP(A70,#REF!,55,FALSE)</f>
        <v>#REF!</v>
      </c>
    </row>
    <row r="71" spans="1:3" ht="15" x14ac:dyDescent="0.2">
      <c r="A71" s="61" t="s">
        <v>374</v>
      </c>
      <c r="B71" s="62" t="s">
        <v>67</v>
      </c>
      <c r="C71" s="54" t="e">
        <f>VLOOKUP(A71,#REF!,55,FALSE)</f>
        <v>#REF!</v>
      </c>
    </row>
    <row r="72" spans="1:3" ht="15" x14ac:dyDescent="0.2">
      <c r="A72" s="61" t="s">
        <v>231</v>
      </c>
      <c r="B72" s="62" t="s">
        <v>67</v>
      </c>
      <c r="C72" s="54" t="e">
        <f>VLOOKUP(A72,#REF!,55,FALSE)</f>
        <v>#REF!</v>
      </c>
    </row>
    <row r="73" spans="1:3" ht="15" x14ac:dyDescent="0.2">
      <c r="A73" s="61" t="s">
        <v>468</v>
      </c>
      <c r="B73" s="62" t="s">
        <v>67</v>
      </c>
      <c r="C73" s="54" t="e">
        <f>VLOOKUP(A73,#REF!,55,FALSE)</f>
        <v>#REF!</v>
      </c>
    </row>
    <row r="74" spans="1:3" ht="15" x14ac:dyDescent="0.2">
      <c r="A74" s="61" t="s">
        <v>295</v>
      </c>
      <c r="B74" s="62" t="s">
        <v>67</v>
      </c>
      <c r="C74" s="54" t="e">
        <f>VLOOKUP(A74,#REF!,55,FALSE)</f>
        <v>#REF!</v>
      </c>
    </row>
    <row r="75" spans="1:3" ht="15" x14ac:dyDescent="0.2">
      <c r="A75" s="61" t="s">
        <v>574</v>
      </c>
      <c r="B75" s="62" t="s">
        <v>67</v>
      </c>
      <c r="C75" s="54" t="e">
        <f>VLOOKUP(A75,#REF!,55,FALSE)</f>
        <v>#REF!</v>
      </c>
    </row>
    <row r="76" spans="1:3" ht="15" x14ac:dyDescent="0.2">
      <c r="A76" s="61" t="s">
        <v>110</v>
      </c>
      <c r="B76" s="62" t="s">
        <v>111</v>
      </c>
      <c r="C76" s="54" t="e">
        <f>VLOOKUP(A76,#REF!,55,FALSE)</f>
        <v>#REF!</v>
      </c>
    </row>
    <row r="77" spans="1:3" ht="15" x14ac:dyDescent="0.2">
      <c r="A77" s="61" t="s">
        <v>128</v>
      </c>
      <c r="B77" s="62" t="s">
        <v>111</v>
      </c>
      <c r="C77" s="54" t="e">
        <f>VLOOKUP(A77,#REF!,55,FALSE)</f>
        <v>#REF!</v>
      </c>
    </row>
    <row r="78" spans="1:3" ht="15" x14ac:dyDescent="0.2">
      <c r="A78" s="61" t="s">
        <v>250</v>
      </c>
      <c r="B78" s="62" t="s">
        <v>111</v>
      </c>
      <c r="C78" s="54" t="e">
        <f>VLOOKUP(A78,#REF!,55,FALSE)</f>
        <v>#REF!</v>
      </c>
    </row>
    <row r="79" spans="1:3" ht="15" x14ac:dyDescent="0.2">
      <c r="A79" s="61" t="s">
        <v>299</v>
      </c>
      <c r="B79" s="62" t="s">
        <v>111</v>
      </c>
      <c r="C79" s="54" t="e">
        <f>VLOOKUP(A79,#REF!,55,FALSE)</f>
        <v>#REF!</v>
      </c>
    </row>
    <row r="80" spans="1:3" ht="15" x14ac:dyDescent="0.2">
      <c r="A80" s="61" t="s">
        <v>335</v>
      </c>
      <c r="B80" s="62" t="s">
        <v>111</v>
      </c>
      <c r="C80" s="54" t="e">
        <f>VLOOKUP(A80,#REF!,55,FALSE)</f>
        <v>#REF!</v>
      </c>
    </row>
    <row r="81" spans="1:3" ht="15" x14ac:dyDescent="0.2">
      <c r="A81" s="61" t="s">
        <v>366</v>
      </c>
      <c r="B81" s="62" t="s">
        <v>111</v>
      </c>
      <c r="C81" s="54" t="e">
        <f>VLOOKUP(A81,#REF!,55,FALSE)</f>
        <v>#REF!</v>
      </c>
    </row>
    <row r="82" spans="1:3" ht="15" x14ac:dyDescent="0.2">
      <c r="A82" s="61" t="s">
        <v>386</v>
      </c>
      <c r="B82" s="62" t="s">
        <v>111</v>
      </c>
      <c r="C82" s="54" t="e">
        <f>VLOOKUP(A82,#REF!,55,FALSE)</f>
        <v>#REF!</v>
      </c>
    </row>
    <row r="83" spans="1:3" ht="15" x14ac:dyDescent="0.2">
      <c r="A83" s="61" t="s">
        <v>397</v>
      </c>
      <c r="B83" s="62" t="s">
        <v>111</v>
      </c>
      <c r="C83" s="54" t="e">
        <f>VLOOKUP(A83,#REF!,55,FALSE)</f>
        <v>#REF!</v>
      </c>
    </row>
    <row r="84" spans="1:3" ht="15" x14ac:dyDescent="0.2">
      <c r="A84" s="61" t="s">
        <v>451</v>
      </c>
      <c r="B84" s="62" t="s">
        <v>111</v>
      </c>
      <c r="C84" s="54" t="e">
        <f>VLOOKUP(A84,#REF!,55,FALSE)</f>
        <v>#REF!</v>
      </c>
    </row>
    <row r="85" spans="1:3" ht="15" x14ac:dyDescent="0.2">
      <c r="A85" s="61" t="s">
        <v>453</v>
      </c>
      <c r="B85" s="62" t="s">
        <v>111</v>
      </c>
      <c r="C85" s="54" t="e">
        <f>VLOOKUP(A85,#REF!,55,FALSE)</f>
        <v>#REF!</v>
      </c>
    </row>
    <row r="86" spans="1:3" ht="15" x14ac:dyDescent="0.2">
      <c r="A86" s="67" t="s">
        <v>456</v>
      </c>
      <c r="B86" s="105" t="s">
        <v>111</v>
      </c>
      <c r="C86" s="54" t="e">
        <f>VLOOKUP(A86,#REF!,55,FALSE)</f>
        <v>#REF!</v>
      </c>
    </row>
    <row r="87" spans="1:3" ht="15" x14ac:dyDescent="0.2">
      <c r="A87" s="61" t="s">
        <v>465</v>
      </c>
      <c r="B87" s="62" t="s">
        <v>111</v>
      </c>
      <c r="C87" s="54" t="e">
        <f>VLOOKUP(A87,#REF!,55,FALSE)</f>
        <v>#REF!</v>
      </c>
    </row>
    <row r="88" spans="1:3" ht="15" x14ac:dyDescent="0.2">
      <c r="A88" s="61" t="s">
        <v>467</v>
      </c>
      <c r="B88" s="62" t="s">
        <v>111</v>
      </c>
      <c r="C88" s="54" t="e">
        <f>VLOOKUP(A88,#REF!,55,FALSE)</f>
        <v>#REF!</v>
      </c>
    </row>
    <row r="89" spans="1:3" ht="15" x14ac:dyDescent="0.2">
      <c r="A89" s="61" t="s">
        <v>530</v>
      </c>
      <c r="B89" s="62" t="s">
        <v>111</v>
      </c>
      <c r="C89" s="54" t="e">
        <f>VLOOKUP(A89,#REF!,55,FALSE)</f>
        <v>#REF!</v>
      </c>
    </row>
    <row r="90" spans="1:3" ht="15" x14ac:dyDescent="0.2">
      <c r="A90" s="61" t="s">
        <v>534</v>
      </c>
      <c r="B90" s="62" t="s">
        <v>111</v>
      </c>
      <c r="C90" s="54" t="e">
        <f>VLOOKUP(A90,#REF!,55,FALSE)</f>
        <v>#REF!</v>
      </c>
    </row>
    <row r="91" spans="1:3" ht="15" x14ac:dyDescent="0.2">
      <c r="A91" s="61" t="s">
        <v>559</v>
      </c>
      <c r="B91" s="62" t="s">
        <v>111</v>
      </c>
      <c r="C91" s="54" t="e">
        <f>VLOOKUP(A91,#REF!,55,FALSE)</f>
        <v>#REF!</v>
      </c>
    </row>
    <row r="92" spans="1:3" ht="15" x14ac:dyDescent="0.2">
      <c r="A92" s="66" t="s">
        <v>610</v>
      </c>
      <c r="B92" s="65" t="s">
        <v>111</v>
      </c>
      <c r="C92" s="54" t="e">
        <f>VLOOKUP(A92,#REF!,55,FALSE)</f>
        <v>#REF!</v>
      </c>
    </row>
    <row r="93" spans="1:3" ht="15" x14ac:dyDescent="0.2">
      <c r="A93" s="61" t="s">
        <v>503</v>
      </c>
      <c r="B93" s="62" t="s">
        <v>111</v>
      </c>
      <c r="C93" s="54" t="e">
        <f>VLOOKUP(A93,#REF!,55,FALSE)</f>
        <v>#REF!</v>
      </c>
    </row>
    <row r="94" spans="1:3" ht="15" x14ac:dyDescent="0.2">
      <c r="A94" s="63" t="s">
        <v>633</v>
      </c>
      <c r="B94" s="64" t="s">
        <v>111</v>
      </c>
      <c r="C94" s="54" t="e">
        <f>VLOOKUP(A94,#REF!,55,FALSE)</f>
        <v>#REF!</v>
      </c>
    </row>
  </sheetData>
  <mergeCells count="4">
    <mergeCell ref="C21:D21"/>
    <mergeCell ref="E21:F21"/>
    <mergeCell ref="C31:D31"/>
    <mergeCell ref="E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 NON-REPORTED</vt:lpstr>
      <vt:lpstr>Information</vt:lpstr>
      <vt:lpstr>Data</vt:lpstr>
      <vt:lpstr>Preliminary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Vargas, Iliana M</dc:creator>
  <cp:lastModifiedBy>Microsoft Office User</cp:lastModifiedBy>
  <dcterms:created xsi:type="dcterms:W3CDTF">2021-12-20T18:47:37Z</dcterms:created>
  <dcterms:modified xsi:type="dcterms:W3CDTF">2022-01-04T21:05:19Z</dcterms:modified>
</cp:coreProperties>
</file>